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</sheets>
  <definedNames/>
  <calcPr/>
</workbook>
</file>

<file path=xl/sharedStrings.xml><?xml version="1.0" encoding="utf-8"?>
<sst xmlns="http://schemas.openxmlformats.org/spreadsheetml/2006/main" count="82" uniqueCount="13">
  <si>
    <t>קוד לקוח</t>
  </si>
  <si>
    <t>קוד פריט</t>
  </si>
  <si>
    <t>שם פריט</t>
  </si>
  <si>
    <t>תאריך רכישה</t>
  </si>
  <si>
    <t>מנפח גלגלי ים</t>
  </si>
  <si>
    <t>גלגל תינוקות</t>
  </si>
  <si>
    <t>בריכה קטנה</t>
  </si>
  <si>
    <t>גלגל ים</t>
  </si>
  <si>
    <t>מצופים</t>
  </si>
  <si>
    <t>בריכה גדולה</t>
  </si>
  <si>
    <t>כדור ים</t>
  </si>
  <si>
    <t>גלגל גדול</t>
  </si>
  <si>
    <t>מזרן מתנפח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</si>
</sst>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b/>
      <sz val="11.0"/>
      <color theme="1"/>
      <name val="Arial"/>
    </font>
    <font>
      <color theme="1"/>
      <name val="Arial"/>
      <scheme val="minor"/>
    </font>
    <font>
      <sz val="11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BE4D5"/>
        <bgColor rgb="FFFBE4D5"/>
      </patternFill>
    </fill>
  </fills>
  <borders count="11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right style="medium">
        <color rgb="FF000000"/>
      </right>
    </border>
    <border>
      <left style="medium">
        <color rgb="FF000000"/>
      </left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3" numFmtId="14" xfId="0" applyAlignment="1" applyFont="1" applyNumberFormat="1">
      <alignment horizontal="center" vertical="center"/>
    </xf>
    <xf borderId="0" fillId="3" fontId="2" numFmtId="0" xfId="0" applyAlignment="1" applyFill="1" applyFont="1">
      <alignment horizontal="center" vertical="center"/>
    </xf>
    <xf borderId="0" fillId="4" fontId="2" numFmtId="0" xfId="0" applyAlignment="1" applyFill="1" applyFont="1">
      <alignment horizontal="center" vertical="center"/>
    </xf>
    <xf borderId="0" fillId="0" fontId="2" numFmtId="14" xfId="0" applyAlignment="1" applyFont="1" applyNumberFormat="1">
      <alignment horizontal="center" vertical="center"/>
    </xf>
    <xf borderId="1" fillId="5" fontId="1" numFmtId="0" xfId="0" applyAlignment="1" applyBorder="1" applyFill="1" applyFont="1">
      <alignment readingOrder="0"/>
    </xf>
    <xf borderId="2" fillId="0" fontId="1" numFmtId="0" xfId="0" applyAlignment="1" applyBorder="1" applyFont="1">
      <alignment readingOrder="0"/>
    </xf>
    <xf borderId="3" fillId="0" fontId="1" numFmtId="0" xfId="0" applyAlignment="1" applyBorder="1" applyFont="1">
      <alignment readingOrder="0"/>
    </xf>
    <xf borderId="4" fillId="0" fontId="1" numFmtId="0" xfId="0" applyAlignment="1" applyBorder="1" applyFont="1">
      <alignment readingOrder="0"/>
    </xf>
    <xf borderId="5" fillId="0" fontId="1" numFmtId="0" xfId="0" applyAlignment="1" applyBorder="1" applyFont="1">
      <alignment readingOrder="0"/>
    </xf>
    <xf borderId="6" fillId="5" fontId="3" numFmtId="0" xfId="0" applyBorder="1" applyFont="1"/>
    <xf borderId="0" fillId="0" fontId="2" numFmtId="0" xfId="0" applyFont="1"/>
    <xf borderId="0" fillId="0" fontId="2" numFmtId="0" xfId="0" applyAlignment="1" applyFont="1">
      <alignment readingOrder="0"/>
    </xf>
    <xf borderId="7" fillId="0" fontId="3" numFmtId="14" xfId="0" applyBorder="1" applyFont="1" applyNumberFormat="1"/>
    <xf borderId="0" fillId="0" fontId="3" numFmtId="14" xfId="0" applyFont="1" applyNumberFormat="1"/>
    <xf borderId="8" fillId="0" fontId="3" numFmtId="0" xfId="0" applyBorder="1" applyFont="1"/>
    <xf borderId="0" fillId="0" fontId="3" numFmtId="0" xfId="0" applyAlignment="1" applyFont="1">
      <alignment readingOrder="0"/>
    </xf>
    <xf borderId="9" fillId="0" fontId="3" numFmtId="14" xfId="0" applyBorder="1" applyFont="1" applyNumberFormat="1"/>
    <xf borderId="10" fillId="0" fontId="3" numFmtId="14" xfId="0" applyBorder="1" applyFont="1" applyNumberFormat="1"/>
    <xf borderId="0" fillId="0" fontId="3" numFmtId="0" xfId="0" applyFont="1"/>
    <xf borderId="10" fillId="0" fontId="3" numFmtId="0" xfId="0" applyBorder="1" applyFont="1"/>
    <xf borderId="7" fillId="0" fontId="3" numFmtId="0" xfId="0" applyBorder="1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7.63"/>
    <col customWidth="1" min="2" max="2" width="7.88"/>
    <col customWidth="1" min="3" max="3" width="10.88"/>
    <col customWidth="1" min="4" max="4" width="11.25"/>
    <col customWidth="1" min="5" max="6" width="8.75"/>
    <col customWidth="1" min="7" max="43" width="14.38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1" t="s">
        <v>0</v>
      </c>
      <c r="H1" s="3" t="str">
        <f>IFERROR(__xludf.DUMMYFUNCTION("ARRAYFORMULA(SPLIT(REPT(B1&amp;""|""&amp;C1&amp;""|""&amp;D1&amp;""|"",8),""|""))"),"קוד פריט")</f>
        <v>קוד פריט</v>
      </c>
      <c r="I1" s="2" t="str">
        <f>IFERROR(__xludf.DUMMYFUNCTION("""COMPUTED_VALUE"""),"שם פריט")</f>
        <v>שם פריט</v>
      </c>
      <c r="J1" s="2" t="str">
        <f>IFERROR(__xludf.DUMMYFUNCTION("""COMPUTED_VALUE"""),"תאריך רכישה")</f>
        <v>תאריך רכישה</v>
      </c>
      <c r="K1" s="2" t="str">
        <f>IFERROR(__xludf.DUMMYFUNCTION("""COMPUTED_VALUE"""),"קוד פריט")</f>
        <v>קוד פריט</v>
      </c>
      <c r="L1" s="2" t="str">
        <f>IFERROR(__xludf.DUMMYFUNCTION("""COMPUTED_VALUE"""),"שם פריט")</f>
        <v>שם פריט</v>
      </c>
      <c r="M1" s="2" t="str">
        <f>IFERROR(__xludf.DUMMYFUNCTION("""COMPUTED_VALUE"""),"תאריך רכישה")</f>
        <v>תאריך רכישה</v>
      </c>
      <c r="N1" s="2" t="str">
        <f>IFERROR(__xludf.DUMMYFUNCTION("""COMPUTED_VALUE"""),"קוד פריט")</f>
        <v>קוד פריט</v>
      </c>
      <c r="O1" s="2" t="str">
        <f>IFERROR(__xludf.DUMMYFUNCTION("""COMPUTED_VALUE"""),"שם פריט")</f>
        <v>שם פריט</v>
      </c>
      <c r="P1" s="2" t="str">
        <f>IFERROR(__xludf.DUMMYFUNCTION("""COMPUTED_VALUE"""),"תאריך רכישה")</f>
        <v>תאריך רכישה</v>
      </c>
      <c r="Q1" s="2" t="str">
        <f>IFERROR(__xludf.DUMMYFUNCTION("""COMPUTED_VALUE"""),"קוד פריט")</f>
        <v>קוד פריט</v>
      </c>
      <c r="R1" s="2" t="str">
        <f>IFERROR(__xludf.DUMMYFUNCTION("""COMPUTED_VALUE"""),"שם פריט")</f>
        <v>שם פריט</v>
      </c>
      <c r="S1" s="2" t="str">
        <f>IFERROR(__xludf.DUMMYFUNCTION("""COMPUTED_VALUE"""),"תאריך רכישה")</f>
        <v>תאריך רכישה</v>
      </c>
      <c r="T1" s="2" t="str">
        <f>IFERROR(__xludf.DUMMYFUNCTION("""COMPUTED_VALUE"""),"קוד פריט")</f>
        <v>קוד פריט</v>
      </c>
      <c r="U1" s="2" t="str">
        <f>IFERROR(__xludf.DUMMYFUNCTION("""COMPUTED_VALUE"""),"שם פריט")</f>
        <v>שם פריט</v>
      </c>
      <c r="V1" s="2" t="str">
        <f>IFERROR(__xludf.DUMMYFUNCTION("""COMPUTED_VALUE"""),"תאריך רכישה")</f>
        <v>תאריך רכישה</v>
      </c>
      <c r="W1" s="2" t="str">
        <f>IFERROR(__xludf.DUMMYFUNCTION("""COMPUTED_VALUE"""),"קוד פריט")</f>
        <v>קוד פריט</v>
      </c>
      <c r="X1" s="2" t="str">
        <f>IFERROR(__xludf.DUMMYFUNCTION("""COMPUTED_VALUE"""),"שם פריט")</f>
        <v>שם פריט</v>
      </c>
      <c r="Y1" s="2" t="str">
        <f>IFERROR(__xludf.DUMMYFUNCTION("""COMPUTED_VALUE"""),"תאריך רכישה")</f>
        <v>תאריך רכישה</v>
      </c>
      <c r="Z1" s="2" t="str">
        <f>IFERROR(__xludf.DUMMYFUNCTION("""COMPUTED_VALUE"""),"קוד פריט")</f>
        <v>קוד פריט</v>
      </c>
      <c r="AA1" s="2" t="str">
        <f>IFERROR(__xludf.DUMMYFUNCTION("""COMPUTED_VALUE"""),"שם פריט")</f>
        <v>שם פריט</v>
      </c>
      <c r="AB1" s="2" t="str">
        <f>IFERROR(__xludf.DUMMYFUNCTION("""COMPUTED_VALUE"""),"תאריך רכישה")</f>
        <v>תאריך רכישה</v>
      </c>
      <c r="AC1" s="2" t="str">
        <f>IFERROR(__xludf.DUMMYFUNCTION("""COMPUTED_VALUE"""),"קוד פריט")</f>
        <v>קוד פריט</v>
      </c>
      <c r="AD1" s="2" t="str">
        <f>IFERROR(__xludf.DUMMYFUNCTION("""COMPUTED_VALUE"""),"שם פריט")</f>
        <v>שם פריט</v>
      </c>
      <c r="AE1" s="2" t="str">
        <f>IFERROR(__xludf.DUMMYFUNCTION("""COMPUTED_VALUE"""),"תאריך רכישה")</f>
        <v>תאריך רכישה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ht="14.25" customHeight="1">
      <c r="A2" s="2">
        <v>100.0</v>
      </c>
      <c r="B2" s="2">
        <v>7000852.0</v>
      </c>
      <c r="C2" s="4" t="s">
        <v>4</v>
      </c>
      <c r="D2" s="5">
        <v>45812.0</v>
      </c>
      <c r="E2" s="2"/>
      <c r="F2" s="2"/>
      <c r="G2" s="6">
        <f>IFERROR(__xludf.DUMMYFUNCTION("SORT(UNIQUE(A2:A30))"),100.0)</f>
        <v>100</v>
      </c>
      <c r="H2" s="7">
        <f>IFERROR(__xludf.DUMMYFUNCTION("WRAPCOLS(TOCOL(FILTER($B$2:$D$30,$A$2:$A$30=G2)),1)"),7000852.0)</f>
        <v>7000852</v>
      </c>
      <c r="I2" s="2" t="str">
        <f>IFERROR(__xludf.DUMMYFUNCTION("""COMPUTED_VALUE"""),"מנפח גלגלי ים")</f>
        <v>מנפח גלגלי ים</v>
      </c>
      <c r="J2" s="8">
        <f>IFERROR(__xludf.DUMMYFUNCTION("""COMPUTED_VALUE"""),45812.0)</f>
        <v>45812</v>
      </c>
      <c r="K2" s="2">
        <f>IFERROR(__xludf.DUMMYFUNCTION("""COMPUTED_VALUE"""),7000754.0)</f>
        <v>7000754</v>
      </c>
      <c r="L2" s="2" t="str">
        <f>IFERROR(__xludf.DUMMYFUNCTION("""COMPUTED_VALUE"""),"גלגל תינוקות")</f>
        <v>גלגל תינוקות</v>
      </c>
      <c r="M2" s="8">
        <f>IFERROR(__xludf.DUMMYFUNCTION("""COMPUTED_VALUE"""),45812.0)</f>
        <v>45812</v>
      </c>
      <c r="N2" s="2">
        <f>IFERROR(__xludf.DUMMYFUNCTION("""COMPUTED_VALUE"""),7000912.0)</f>
        <v>7000912</v>
      </c>
      <c r="O2" s="2" t="str">
        <f>IFERROR(__xludf.DUMMYFUNCTION("""COMPUTED_VALUE"""),"בריכה קטנה")</f>
        <v>בריכה קטנה</v>
      </c>
      <c r="P2" s="8">
        <f>IFERROR(__xludf.DUMMYFUNCTION("""COMPUTED_VALUE"""),45812.0)</f>
        <v>45812</v>
      </c>
      <c r="Q2" s="2">
        <f>IFERROR(__xludf.DUMMYFUNCTION("""COMPUTED_VALUE"""),7000852.0)</f>
        <v>7000852</v>
      </c>
      <c r="R2" s="2" t="str">
        <f>IFERROR(__xludf.DUMMYFUNCTION("""COMPUTED_VALUE"""),"מנפח גלגלי ים")</f>
        <v>מנפח גלגלי ים</v>
      </c>
      <c r="S2" s="8">
        <f>IFERROR(__xludf.DUMMYFUNCTION("""COMPUTED_VALUE"""),45824.0)</f>
        <v>45824</v>
      </c>
      <c r="T2" s="2">
        <f>IFERROR(__xludf.DUMMYFUNCTION("""COMPUTED_VALUE"""),7000913.0)</f>
        <v>7000913</v>
      </c>
      <c r="U2" s="2" t="str">
        <f>IFERROR(__xludf.DUMMYFUNCTION("""COMPUTED_VALUE"""),"בריכה גדולה")</f>
        <v>בריכה גדולה</v>
      </c>
      <c r="V2" s="8">
        <f>IFERROR(__xludf.DUMMYFUNCTION("""COMPUTED_VALUE"""),45824.0)</f>
        <v>45824</v>
      </c>
      <c r="W2" s="2">
        <f>IFERROR(__xludf.DUMMYFUNCTION("""COMPUTED_VALUE"""),7000852.0)</f>
        <v>7000852</v>
      </c>
      <c r="X2" s="2" t="str">
        <f>IFERROR(__xludf.DUMMYFUNCTION("""COMPUTED_VALUE"""),"מנפח גלגלי ים")</f>
        <v>מנפח גלגלי ים</v>
      </c>
      <c r="Y2" s="8">
        <f>IFERROR(__xludf.DUMMYFUNCTION("""COMPUTED_VALUE"""),45831.0)</f>
        <v>45831</v>
      </c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ht="14.25" customHeight="1">
      <c r="A3" s="2">
        <v>100.0</v>
      </c>
      <c r="B3" s="2">
        <v>7000754.0</v>
      </c>
      <c r="C3" s="4" t="s">
        <v>5</v>
      </c>
      <c r="D3" s="5">
        <v>45812.0</v>
      </c>
      <c r="E3" s="2"/>
      <c r="F3" s="2"/>
      <c r="G3" s="2">
        <f>IFERROR(__xludf.DUMMYFUNCTION("""COMPUTED_VALUE"""),101.0)</f>
        <v>101</v>
      </c>
      <c r="H3" s="7">
        <f>IFERROR(__xludf.DUMMYFUNCTION("WRAPCOLS(TOCOL(FILTER($B$2:$D$30,$A$2:$A$30=G3)),1)"),7000913.0)</f>
        <v>7000913</v>
      </c>
      <c r="I3" s="2" t="str">
        <f>IFERROR(__xludf.DUMMYFUNCTION("""COMPUTED_VALUE"""),"בריכה גדולה")</f>
        <v>בריכה גדולה</v>
      </c>
      <c r="J3" s="8">
        <f>IFERROR(__xludf.DUMMYFUNCTION("""COMPUTED_VALUE"""),45817.0)</f>
        <v>45817</v>
      </c>
      <c r="K3" s="2">
        <f>IFERROR(__xludf.DUMMYFUNCTION("""COMPUTED_VALUE"""),7000247.0)</f>
        <v>7000247</v>
      </c>
      <c r="L3" s="2" t="str">
        <f>IFERROR(__xludf.DUMMYFUNCTION("""COMPUTED_VALUE"""),"כדור ים")</f>
        <v>כדור ים</v>
      </c>
      <c r="M3" s="8">
        <f>IFERROR(__xludf.DUMMYFUNCTION("""COMPUTED_VALUE"""),45817.0)</f>
        <v>45817</v>
      </c>
      <c r="N3" s="2">
        <f>IFERROR(__xludf.DUMMYFUNCTION("""COMPUTED_VALUE"""),7000365.0)</f>
        <v>7000365</v>
      </c>
      <c r="O3" s="2" t="str">
        <f>IFERROR(__xludf.DUMMYFUNCTION("""COMPUTED_VALUE"""),"גלגל גדול")</f>
        <v>גלגל גדול</v>
      </c>
      <c r="P3" s="8">
        <f>IFERROR(__xludf.DUMMYFUNCTION("""COMPUTED_VALUE"""),45817.0)</f>
        <v>45817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ht="14.25" customHeight="1">
      <c r="A4" s="2">
        <v>100.0</v>
      </c>
      <c r="B4" s="2">
        <v>7000912.0</v>
      </c>
      <c r="C4" s="4" t="s">
        <v>6</v>
      </c>
      <c r="D4" s="5">
        <v>45812.0</v>
      </c>
      <c r="E4" s="2"/>
      <c r="F4" s="2"/>
      <c r="G4" s="2">
        <f>IFERROR(__xludf.DUMMYFUNCTION("""COMPUTED_VALUE"""),102.0)</f>
        <v>102</v>
      </c>
      <c r="H4" s="7">
        <f>IFERROR(__xludf.DUMMYFUNCTION("WRAPCOLS(TOCOL(FILTER($B$2:$D$30,$A$2:$A$30=G4)),1)"),7000852.0)</f>
        <v>7000852</v>
      </c>
      <c r="I4" s="2" t="str">
        <f>IFERROR(__xludf.DUMMYFUNCTION("""COMPUTED_VALUE"""),"מנפח גלגלי ים")</f>
        <v>מנפח גלגלי ים</v>
      </c>
      <c r="J4" s="8">
        <f>IFERROR(__xludf.DUMMYFUNCTION("""COMPUTED_VALUE"""),45817.0)</f>
        <v>45817</v>
      </c>
      <c r="K4" s="2">
        <f>IFERROR(__xludf.DUMMYFUNCTION("""COMPUTED_VALUE"""),7000369.0)</f>
        <v>7000369</v>
      </c>
      <c r="L4" s="2" t="str">
        <f>IFERROR(__xludf.DUMMYFUNCTION("""COMPUTED_VALUE"""),"גלגל ים")</f>
        <v>גלגל ים</v>
      </c>
      <c r="M4" s="8">
        <f>IFERROR(__xludf.DUMMYFUNCTION("""COMPUTED_VALUE"""),45817.0)</f>
        <v>45817</v>
      </c>
      <c r="N4" s="2">
        <f>IFERROR(__xludf.DUMMYFUNCTION("""COMPUTED_VALUE"""),7000248.0)</f>
        <v>7000248</v>
      </c>
      <c r="O4" s="2" t="str">
        <f>IFERROR(__xludf.DUMMYFUNCTION("""COMPUTED_VALUE"""),"מצופים")</f>
        <v>מצופים</v>
      </c>
      <c r="P4" s="8">
        <f>IFERROR(__xludf.DUMMYFUNCTION("""COMPUTED_VALUE"""),45817.0)</f>
        <v>45817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ht="14.25" customHeight="1">
      <c r="A5" s="2">
        <v>102.0</v>
      </c>
      <c r="B5" s="2">
        <v>7000852.0</v>
      </c>
      <c r="C5" s="4" t="s">
        <v>4</v>
      </c>
      <c r="D5" s="5">
        <v>45817.0</v>
      </c>
      <c r="E5" s="2"/>
      <c r="F5" s="2"/>
      <c r="G5" s="2">
        <f>IFERROR(__xludf.DUMMYFUNCTION("""COMPUTED_VALUE"""),103.0)</f>
        <v>103</v>
      </c>
      <c r="H5" s="7">
        <f>IFERROR(__xludf.DUMMYFUNCTION("WRAPCOLS(TOCOL(FILTER($B$2:$D$30,$A$2:$A$30=G5)),1)"),7000248.0)</f>
        <v>7000248</v>
      </c>
      <c r="I5" s="2" t="str">
        <f>IFERROR(__xludf.DUMMYFUNCTION("""COMPUTED_VALUE"""),"מצופים")</f>
        <v>מצופים</v>
      </c>
      <c r="J5" s="8">
        <f>IFERROR(__xludf.DUMMYFUNCTION("""COMPUTED_VALUE"""),45821.0)</f>
        <v>45821</v>
      </c>
      <c r="K5" s="2">
        <f>IFERROR(__xludf.DUMMYFUNCTION("""COMPUTED_VALUE"""),7000248.0)</f>
        <v>7000248</v>
      </c>
      <c r="L5" s="2" t="str">
        <f>IFERROR(__xludf.DUMMYFUNCTION("""COMPUTED_VALUE"""),"מצופים")</f>
        <v>מצופים</v>
      </c>
      <c r="M5" s="8">
        <f>IFERROR(__xludf.DUMMYFUNCTION("""COMPUTED_VALUE"""),45821.0)</f>
        <v>45821</v>
      </c>
      <c r="N5" s="2">
        <f>IFERROR(__xludf.DUMMYFUNCTION("""COMPUTED_VALUE"""),7000247.0)</f>
        <v>7000247</v>
      </c>
      <c r="O5" s="2" t="str">
        <f>IFERROR(__xludf.DUMMYFUNCTION("""COMPUTED_VALUE"""),"כדור ים")</f>
        <v>כדור ים</v>
      </c>
      <c r="P5" s="8">
        <f>IFERROR(__xludf.DUMMYFUNCTION("""COMPUTED_VALUE"""),45821.0)</f>
        <v>45821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ht="14.25" customHeight="1">
      <c r="A6" s="2">
        <v>102.0</v>
      </c>
      <c r="B6" s="2">
        <v>7000369.0</v>
      </c>
      <c r="C6" s="4" t="s">
        <v>7</v>
      </c>
      <c r="D6" s="5">
        <v>45817.0</v>
      </c>
      <c r="E6" s="2"/>
      <c r="F6" s="2"/>
      <c r="G6" s="2">
        <f>IFERROR(__xludf.DUMMYFUNCTION("""COMPUTED_VALUE"""),105.0)</f>
        <v>105</v>
      </c>
      <c r="H6" s="7">
        <f>IFERROR(__xludf.DUMMYFUNCTION("WRAPCOLS(TOCOL(FILTER($B$2:$D$30,$A$2:$A$30=G6)),1)"),7000852.0)</f>
        <v>7000852</v>
      </c>
      <c r="I6" s="2" t="str">
        <f>IFERROR(__xludf.DUMMYFUNCTION("""COMPUTED_VALUE"""),"מנפח גלגלי ים")</f>
        <v>מנפח גלגלי ים</v>
      </c>
      <c r="J6" s="8">
        <f>IFERROR(__xludf.DUMMYFUNCTION("""COMPUTED_VALUE"""),45821.0)</f>
        <v>45821</v>
      </c>
      <c r="K6" s="2">
        <f>IFERROR(__xludf.DUMMYFUNCTION("""COMPUTED_VALUE"""),7000369.0)</f>
        <v>7000369</v>
      </c>
      <c r="L6" s="2" t="str">
        <f>IFERROR(__xludf.DUMMYFUNCTION("""COMPUTED_VALUE"""),"גלגל ים")</f>
        <v>גלגל ים</v>
      </c>
      <c r="M6" s="8">
        <f>IFERROR(__xludf.DUMMYFUNCTION("""COMPUTED_VALUE"""),45821.0)</f>
        <v>45821</v>
      </c>
      <c r="N6" s="2">
        <f>IFERROR(__xludf.DUMMYFUNCTION("""COMPUTED_VALUE"""),7000365.0)</f>
        <v>7000365</v>
      </c>
      <c r="O6" s="2" t="str">
        <f>IFERROR(__xludf.DUMMYFUNCTION("""COMPUTED_VALUE"""),"גלגל גדול")</f>
        <v>גלגל גדול</v>
      </c>
      <c r="P6" s="8">
        <f>IFERROR(__xludf.DUMMYFUNCTION("""COMPUTED_VALUE"""),45821.0)</f>
        <v>45821</v>
      </c>
      <c r="Q6" s="2">
        <f>IFERROR(__xludf.DUMMYFUNCTION("""COMPUTED_VALUE"""),7000248.0)</f>
        <v>7000248</v>
      </c>
      <c r="R6" s="2" t="str">
        <f>IFERROR(__xludf.DUMMYFUNCTION("""COMPUTED_VALUE"""),"מצופים")</f>
        <v>מצופים</v>
      </c>
      <c r="S6" s="8">
        <f>IFERROR(__xludf.DUMMYFUNCTION("""COMPUTED_VALUE"""),45821.0)</f>
        <v>45821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ht="14.25" customHeight="1">
      <c r="A7" s="2">
        <v>102.0</v>
      </c>
      <c r="B7" s="2">
        <v>7000248.0</v>
      </c>
      <c r="C7" s="4" t="s">
        <v>8</v>
      </c>
      <c r="D7" s="5">
        <v>45817.0</v>
      </c>
      <c r="E7" s="2"/>
      <c r="F7" s="2"/>
      <c r="G7" s="2">
        <f>IFERROR(__xludf.DUMMYFUNCTION("""COMPUTED_VALUE"""),111.0)</f>
        <v>111</v>
      </c>
      <c r="H7" s="7">
        <f>IFERROR(__xludf.DUMMYFUNCTION("WRAPCOLS(TOCOL(FILTER($B$2:$D$30,$A$2:$A$30=G7)),1)"),7000852.0)</f>
        <v>7000852</v>
      </c>
      <c r="I7" s="2" t="str">
        <f>IFERROR(__xludf.DUMMYFUNCTION("""COMPUTED_VALUE"""),"מנפח גלגלי ים")</f>
        <v>מנפח גלגלי ים</v>
      </c>
      <c r="J7" s="8">
        <f>IFERROR(__xludf.DUMMYFUNCTION("""COMPUTED_VALUE"""),45818.0)</f>
        <v>45818</v>
      </c>
      <c r="K7" s="2">
        <f>IFERROR(__xludf.DUMMYFUNCTION("""COMPUTED_VALUE"""),7000912.0)</f>
        <v>7000912</v>
      </c>
      <c r="L7" s="2" t="str">
        <f>IFERROR(__xludf.DUMMYFUNCTION("""COMPUTED_VALUE"""),"בריכה קטנה")</f>
        <v>בריכה קטנה</v>
      </c>
      <c r="M7" s="8">
        <f>IFERROR(__xludf.DUMMYFUNCTION("""COMPUTED_VALUE"""),45818.0)</f>
        <v>45818</v>
      </c>
      <c r="N7" s="2">
        <f>IFERROR(__xludf.DUMMYFUNCTION("""COMPUTED_VALUE"""),7000248.0)</f>
        <v>7000248</v>
      </c>
      <c r="O7" s="2" t="str">
        <f>IFERROR(__xludf.DUMMYFUNCTION("""COMPUTED_VALUE"""),"מצופים")</f>
        <v>מצופים</v>
      </c>
      <c r="P7" s="8">
        <f>IFERROR(__xludf.DUMMYFUNCTION("""COMPUTED_VALUE"""),45818.0)</f>
        <v>45818</v>
      </c>
      <c r="Q7" s="2">
        <f>IFERROR(__xludf.DUMMYFUNCTION("""COMPUTED_VALUE"""),7000458.0)</f>
        <v>7000458</v>
      </c>
      <c r="R7" s="2" t="str">
        <f>IFERROR(__xludf.DUMMYFUNCTION("""COMPUTED_VALUE"""),"מזרן מתנפח")</f>
        <v>מזרן מתנפח</v>
      </c>
      <c r="S7" s="8">
        <f>IFERROR(__xludf.DUMMYFUNCTION("""COMPUTED_VALUE"""),45818.0)</f>
        <v>45818</v>
      </c>
      <c r="T7" s="2">
        <f>IFERROR(__xludf.DUMMYFUNCTION("""COMPUTED_VALUE"""),7000247.0)</f>
        <v>7000247</v>
      </c>
      <c r="U7" s="2" t="str">
        <f>IFERROR(__xludf.DUMMYFUNCTION("""COMPUTED_VALUE"""),"כדור ים")</f>
        <v>כדור ים</v>
      </c>
      <c r="V7" s="8">
        <f>IFERROR(__xludf.DUMMYFUNCTION("""COMPUTED_VALUE"""),45818.0)</f>
        <v>45818</v>
      </c>
      <c r="W7" s="2">
        <f>IFERROR(__xludf.DUMMYFUNCTION("""COMPUTED_VALUE"""),7000852.0)</f>
        <v>7000852</v>
      </c>
      <c r="X7" s="2" t="str">
        <f>IFERROR(__xludf.DUMMYFUNCTION("""COMPUTED_VALUE"""),"מנפח גלגלי ים")</f>
        <v>מנפח גלגלי ים</v>
      </c>
      <c r="Y7" s="8">
        <f>IFERROR(__xludf.DUMMYFUNCTION("""COMPUTED_VALUE"""),45830.0)</f>
        <v>45830</v>
      </c>
      <c r="Z7" s="2">
        <f>IFERROR(__xludf.DUMMYFUNCTION("""COMPUTED_VALUE"""),7000365.0)</f>
        <v>7000365</v>
      </c>
      <c r="AA7" s="2" t="str">
        <f>IFERROR(__xludf.DUMMYFUNCTION("""COMPUTED_VALUE"""),"גלגל גדול")</f>
        <v>גלגל גדול</v>
      </c>
      <c r="AB7" s="8">
        <f>IFERROR(__xludf.DUMMYFUNCTION("""COMPUTED_VALUE"""),45830.0)</f>
        <v>45830</v>
      </c>
      <c r="AC7" s="2">
        <f>IFERROR(__xludf.DUMMYFUNCTION("""COMPUTED_VALUE"""),7000369.0)</f>
        <v>7000369</v>
      </c>
      <c r="AD7" s="2" t="str">
        <f>IFERROR(__xludf.DUMMYFUNCTION("""COMPUTED_VALUE"""),"גלגל ים")</f>
        <v>גלגל ים</v>
      </c>
      <c r="AE7" s="8">
        <f>IFERROR(__xludf.DUMMYFUNCTION("""COMPUTED_VALUE"""),45830.0)</f>
        <v>45830</v>
      </c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ht="14.25" customHeight="1">
      <c r="A8" s="2">
        <v>101.0</v>
      </c>
      <c r="B8" s="2">
        <v>7000913.0</v>
      </c>
      <c r="C8" s="4" t="s">
        <v>9</v>
      </c>
      <c r="D8" s="5">
        <v>45817.0</v>
      </c>
      <c r="E8" s="2"/>
      <c r="F8" s="2"/>
      <c r="G8" s="2">
        <f>IFERROR(__xludf.DUMMYFUNCTION("""COMPUTED_VALUE"""),118.0)</f>
        <v>118</v>
      </c>
      <c r="H8" s="7">
        <f>IFERROR(__xludf.DUMMYFUNCTION("WRAPCOLS(TOCOL(FILTER($B$2:$D$30,$A$2:$A$30=G8)),1)"),7000852.0)</f>
        <v>7000852</v>
      </c>
      <c r="I8" s="2" t="str">
        <f>IFERROR(__xludf.DUMMYFUNCTION("""COMPUTED_VALUE"""),"מנפח גלגלי ים")</f>
        <v>מנפח גלגלי ים</v>
      </c>
      <c r="J8" s="8">
        <f>IFERROR(__xludf.DUMMYFUNCTION("""COMPUTED_VALUE"""),45827.0)</f>
        <v>45827</v>
      </c>
      <c r="K8" s="2">
        <f>IFERROR(__xludf.DUMMYFUNCTION("""COMPUTED_VALUE"""),7000912.0)</f>
        <v>7000912</v>
      </c>
      <c r="L8" s="2" t="str">
        <f>IFERROR(__xludf.DUMMYFUNCTION("""COMPUTED_VALUE"""),"בריכה קטנה")</f>
        <v>בריכה קטנה</v>
      </c>
      <c r="M8" s="8">
        <f>IFERROR(__xludf.DUMMYFUNCTION("""COMPUTED_VALUE"""),45827.0)</f>
        <v>45827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ht="14.25" customHeight="1">
      <c r="A9" s="2">
        <v>101.0</v>
      </c>
      <c r="B9" s="2">
        <v>7000247.0</v>
      </c>
      <c r="C9" s="4" t="s">
        <v>10</v>
      </c>
      <c r="D9" s="5">
        <v>45817.0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ht="14.25" customHeight="1">
      <c r="A10" s="2">
        <v>101.0</v>
      </c>
      <c r="B10" s="2">
        <v>7000365.0</v>
      </c>
      <c r="C10" s="4" t="s">
        <v>11</v>
      </c>
      <c r="D10" s="5">
        <v>45817.0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ht="14.25" customHeight="1">
      <c r="A11" s="2">
        <v>111.0</v>
      </c>
      <c r="B11" s="2">
        <v>7000852.0</v>
      </c>
      <c r="C11" s="4" t="s">
        <v>4</v>
      </c>
      <c r="D11" s="5">
        <v>45818.0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ht="14.25" customHeight="1">
      <c r="A12" s="2">
        <v>111.0</v>
      </c>
      <c r="B12" s="2">
        <v>7000912.0</v>
      </c>
      <c r="C12" s="4" t="s">
        <v>6</v>
      </c>
      <c r="D12" s="5">
        <v>45818.0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ht="14.25" customHeight="1">
      <c r="A13" s="2">
        <v>111.0</v>
      </c>
      <c r="B13" s="2">
        <v>7000248.0</v>
      </c>
      <c r="C13" s="4" t="s">
        <v>8</v>
      </c>
      <c r="D13" s="5">
        <v>45818.0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ht="14.25" customHeight="1">
      <c r="A14" s="2">
        <v>111.0</v>
      </c>
      <c r="B14" s="2">
        <v>7000458.0</v>
      </c>
      <c r="C14" s="4" t="s">
        <v>12</v>
      </c>
      <c r="D14" s="5">
        <v>45818.0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ht="14.25" customHeight="1">
      <c r="A15" s="2">
        <v>111.0</v>
      </c>
      <c r="B15" s="2">
        <v>7000247.0</v>
      </c>
      <c r="C15" s="4" t="s">
        <v>10</v>
      </c>
      <c r="D15" s="5">
        <v>45818.0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ht="14.25" customHeight="1">
      <c r="A16" s="2">
        <v>105.0</v>
      </c>
      <c r="B16" s="2">
        <v>7000852.0</v>
      </c>
      <c r="C16" s="4" t="s">
        <v>4</v>
      </c>
      <c r="D16" s="5">
        <v>45821.0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ht="14.25" customHeight="1">
      <c r="A17" s="2">
        <v>105.0</v>
      </c>
      <c r="B17" s="2">
        <v>7000369.0</v>
      </c>
      <c r="C17" s="4" t="s">
        <v>7</v>
      </c>
      <c r="D17" s="5">
        <v>45821.0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ht="14.25" customHeight="1">
      <c r="A18" s="2">
        <v>105.0</v>
      </c>
      <c r="B18" s="2">
        <v>7000365.0</v>
      </c>
      <c r="C18" s="4" t="s">
        <v>11</v>
      </c>
      <c r="D18" s="5">
        <v>45821.0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ht="14.25" customHeight="1">
      <c r="A19" s="2">
        <v>105.0</v>
      </c>
      <c r="B19" s="2">
        <v>7000248.0</v>
      </c>
      <c r="C19" s="4" t="s">
        <v>8</v>
      </c>
      <c r="D19" s="5">
        <v>45821.0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ht="14.25" customHeight="1">
      <c r="A20" s="2">
        <v>103.0</v>
      </c>
      <c r="B20" s="2">
        <v>7000248.0</v>
      </c>
      <c r="C20" s="4" t="s">
        <v>8</v>
      </c>
      <c r="D20" s="5">
        <v>45821.0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ht="14.25" customHeight="1">
      <c r="A21" s="2">
        <v>103.0</v>
      </c>
      <c r="B21" s="2">
        <v>7000248.0</v>
      </c>
      <c r="C21" s="4" t="s">
        <v>8</v>
      </c>
      <c r="D21" s="5">
        <v>45821.0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ht="14.25" customHeight="1">
      <c r="A22" s="2">
        <v>103.0</v>
      </c>
      <c r="B22" s="2">
        <v>7000247.0</v>
      </c>
      <c r="C22" s="4" t="s">
        <v>10</v>
      </c>
      <c r="D22" s="5">
        <v>45821.0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ht="14.25" customHeight="1">
      <c r="A23" s="2">
        <v>100.0</v>
      </c>
      <c r="B23" s="2">
        <v>7000852.0</v>
      </c>
      <c r="C23" s="4" t="s">
        <v>4</v>
      </c>
      <c r="D23" s="5">
        <v>45824.0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ht="14.25" customHeight="1">
      <c r="A24" s="2">
        <v>100.0</v>
      </c>
      <c r="B24" s="2">
        <v>7000913.0</v>
      </c>
      <c r="C24" s="4" t="s">
        <v>9</v>
      </c>
      <c r="D24" s="5">
        <v>45824.0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ht="14.25" customHeight="1">
      <c r="A25" s="2">
        <v>118.0</v>
      </c>
      <c r="B25" s="2">
        <v>7000852.0</v>
      </c>
      <c r="C25" s="4" t="s">
        <v>4</v>
      </c>
      <c r="D25" s="5">
        <v>45827.0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ht="14.25" customHeight="1">
      <c r="A26" s="2">
        <v>118.0</v>
      </c>
      <c r="B26" s="2">
        <v>7000912.0</v>
      </c>
      <c r="C26" s="4" t="s">
        <v>6</v>
      </c>
      <c r="D26" s="5">
        <v>45827.0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ht="14.25" customHeight="1">
      <c r="A27" s="2">
        <v>111.0</v>
      </c>
      <c r="B27" s="2">
        <v>7000852.0</v>
      </c>
      <c r="C27" s="4" t="s">
        <v>4</v>
      </c>
      <c r="D27" s="5">
        <v>45830.0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ht="14.25" customHeight="1">
      <c r="A28" s="2">
        <v>111.0</v>
      </c>
      <c r="B28" s="2">
        <v>7000365.0</v>
      </c>
      <c r="C28" s="4" t="s">
        <v>11</v>
      </c>
      <c r="D28" s="5">
        <v>45830.0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ht="14.25" customHeight="1">
      <c r="A29" s="2">
        <v>111.0</v>
      </c>
      <c r="B29" s="2">
        <v>7000369.0</v>
      </c>
      <c r="C29" s="4" t="s">
        <v>7</v>
      </c>
      <c r="D29" s="5">
        <v>45830.0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ht="14.25" customHeight="1">
      <c r="A30" s="2">
        <v>100.0</v>
      </c>
      <c r="B30" s="2">
        <v>7000852.0</v>
      </c>
      <c r="C30" s="4" t="s">
        <v>4</v>
      </c>
      <c r="D30" s="5">
        <v>45831.0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ht="14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ht="14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ht="14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ht="14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ht="14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ht="14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ht="14.25" customHeight="1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ht="14.25" customHeight="1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ht="14.25" customHeight="1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ht="14.25" customHeight="1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ht="14.25" customHeight="1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ht="14.25" customHeight="1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ht="14.25" customHeight="1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ht="14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ht="14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ht="14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</row>
    <row r="60" ht="14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</row>
    <row r="61" ht="14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</row>
    <row r="62" ht="14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</row>
    <row r="63" ht="14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</row>
    <row r="64" ht="14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</row>
    <row r="65" ht="14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</row>
    <row r="66" ht="14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</row>
    <row r="67" ht="14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</row>
    <row r="68" ht="14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</row>
    <row r="69" ht="14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</row>
    <row r="70" ht="14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</row>
    <row r="71" ht="14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</row>
    <row r="72" ht="14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</row>
    <row r="73" ht="14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</row>
    <row r="74" ht="14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</row>
    <row r="75" ht="14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</row>
    <row r="76" ht="14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</row>
    <row r="77" ht="14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</row>
    <row r="78" ht="14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</row>
    <row r="79" ht="14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</row>
    <row r="80" ht="14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</row>
    <row r="81" ht="14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</row>
    <row r="82" ht="14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</row>
    <row r="83" ht="14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</row>
    <row r="84" ht="14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</row>
    <row r="85" ht="14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</row>
    <row r="86" ht="14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</row>
    <row r="87" ht="14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</row>
    <row r="88" ht="14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</row>
    <row r="89" ht="14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</row>
    <row r="90" ht="14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</row>
    <row r="91" ht="14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</row>
    <row r="92" ht="14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</row>
    <row r="93" ht="14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</row>
    <row r="94" ht="14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</row>
    <row r="95" ht="14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</row>
    <row r="96" ht="14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</row>
    <row r="97" ht="14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</row>
    <row r="98" ht="14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</row>
    <row r="99" ht="14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</row>
    <row r="100" ht="14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7.63"/>
    <col customWidth="1" min="2" max="2" width="7.88"/>
    <col customWidth="1" min="3" max="4" width="10.88"/>
    <col customWidth="1" min="5" max="5" width="11.25"/>
    <col customWidth="1" min="6" max="6" width="10.88"/>
    <col customWidth="1" min="7" max="7" width="11.25"/>
    <col customWidth="1" min="8" max="9" width="7.75"/>
    <col customWidth="1" min="10" max="10" width="11.25"/>
    <col customWidth="1" min="11" max="11" width="9.88"/>
    <col customWidth="1" min="12" max="12" width="7.75"/>
    <col customWidth="1" min="13" max="13" width="11.25"/>
    <col customWidth="1" min="14" max="15" width="8.75"/>
    <col customWidth="1" min="16" max="16" width="11.25"/>
    <col customWidth="1" min="17" max="18" width="8.75"/>
    <col customWidth="1" min="19" max="19" width="11.25"/>
    <col customWidth="1" min="20" max="21" width="8.75"/>
    <col customWidth="1" min="22" max="22" width="11.25"/>
    <col customWidth="1" min="23" max="24" width="8.75"/>
    <col customWidth="1" min="25" max="25" width="11.25"/>
    <col customWidth="1" min="26" max="26" width="14.38"/>
  </cols>
  <sheetData>
    <row r="1" ht="14.25" customHeight="1">
      <c r="A1" s="9" t="s">
        <v>0</v>
      </c>
      <c r="B1" s="10" t="s">
        <v>1</v>
      </c>
      <c r="C1" s="10" t="s">
        <v>2</v>
      </c>
      <c r="D1" s="11" t="s">
        <v>3</v>
      </c>
      <c r="E1" s="10" t="s">
        <v>1</v>
      </c>
      <c r="F1" s="10" t="s">
        <v>2</v>
      </c>
      <c r="G1" s="10" t="s">
        <v>3</v>
      </c>
      <c r="H1" s="12" t="s">
        <v>1</v>
      </c>
      <c r="I1" s="10" t="s">
        <v>2</v>
      </c>
      <c r="J1" s="13" t="s">
        <v>3</v>
      </c>
      <c r="K1" s="12" t="s">
        <v>1</v>
      </c>
      <c r="L1" s="10" t="s">
        <v>2</v>
      </c>
      <c r="M1" s="13" t="s">
        <v>3</v>
      </c>
      <c r="N1" s="12" t="s">
        <v>1</v>
      </c>
      <c r="O1" s="10" t="s">
        <v>2</v>
      </c>
      <c r="P1" s="13" t="s">
        <v>3</v>
      </c>
      <c r="Q1" s="12" t="s">
        <v>1</v>
      </c>
      <c r="R1" s="10" t="s">
        <v>2</v>
      </c>
      <c r="S1" s="13" t="s">
        <v>3</v>
      </c>
      <c r="T1" s="12" t="s">
        <v>1</v>
      </c>
      <c r="U1" s="10" t="s">
        <v>2</v>
      </c>
      <c r="V1" s="13" t="s">
        <v>3</v>
      </c>
      <c r="W1" s="10" t="s">
        <v>1</v>
      </c>
      <c r="X1" s="10" t="s">
        <v>2</v>
      </c>
      <c r="Y1" s="13" t="s">
        <v>3</v>
      </c>
    </row>
    <row r="2" ht="14.25" customHeight="1">
      <c r="A2" s="14">
        <v>100.0</v>
      </c>
      <c r="B2" s="15">
        <v>7000852.0</v>
      </c>
      <c r="C2" s="16" t="s">
        <v>4</v>
      </c>
      <c r="D2" s="17">
        <v>45812.0</v>
      </c>
      <c r="E2" s="15">
        <v>7000754.0</v>
      </c>
      <c r="F2" s="16" t="s">
        <v>5</v>
      </c>
      <c r="G2" s="18">
        <v>45812.0</v>
      </c>
      <c r="H2" s="19">
        <v>7000912.0</v>
      </c>
      <c r="I2" s="20" t="s">
        <v>6</v>
      </c>
      <c r="J2" s="21">
        <v>45812.0</v>
      </c>
      <c r="K2" s="19">
        <v>7000852.0</v>
      </c>
      <c r="L2" s="20" t="s">
        <v>4</v>
      </c>
      <c r="M2" s="21">
        <v>45824.0</v>
      </c>
      <c r="N2" s="19">
        <v>7000913.0</v>
      </c>
      <c r="O2" s="20" t="s">
        <v>9</v>
      </c>
      <c r="P2" s="22">
        <v>45824.0</v>
      </c>
      <c r="Q2" s="15">
        <v>7000852.0</v>
      </c>
      <c r="R2" s="16" t="s">
        <v>4</v>
      </c>
      <c r="S2" s="18">
        <v>45831.0</v>
      </c>
      <c r="T2" s="19"/>
      <c r="U2" s="23"/>
      <c r="V2" s="24"/>
      <c r="Y2" s="24"/>
    </row>
    <row r="3" ht="14.25" customHeight="1">
      <c r="A3" s="14">
        <v>102.0</v>
      </c>
      <c r="B3" s="15">
        <v>7000852.0</v>
      </c>
      <c r="C3" s="16" t="s">
        <v>4</v>
      </c>
      <c r="D3" s="17">
        <v>45817.0</v>
      </c>
      <c r="E3" s="15">
        <v>7000369.0</v>
      </c>
      <c r="F3" s="16" t="s">
        <v>7</v>
      </c>
      <c r="G3" s="18">
        <v>45817.0</v>
      </c>
      <c r="H3" s="19">
        <v>7000248.0</v>
      </c>
      <c r="I3" s="20" t="s">
        <v>8</v>
      </c>
      <c r="J3" s="17">
        <v>45817.0</v>
      </c>
      <c r="M3" s="17"/>
      <c r="P3" s="17"/>
      <c r="S3" s="18"/>
      <c r="T3" s="19"/>
      <c r="U3" s="23"/>
      <c r="V3" s="25"/>
      <c r="Y3" s="25"/>
    </row>
    <row r="4" ht="14.25" customHeight="1">
      <c r="A4" s="14">
        <v>111.0</v>
      </c>
      <c r="B4" s="15">
        <v>7000852.0</v>
      </c>
      <c r="C4" s="16" t="s">
        <v>4</v>
      </c>
      <c r="D4" s="17">
        <v>45818.0</v>
      </c>
      <c r="E4" s="15">
        <v>7000912.0</v>
      </c>
      <c r="F4" s="16" t="s">
        <v>6</v>
      </c>
      <c r="G4" s="18">
        <v>45818.0</v>
      </c>
      <c r="H4" s="19">
        <v>7000248.0</v>
      </c>
      <c r="I4" s="20" t="s">
        <v>8</v>
      </c>
      <c r="J4" s="17">
        <v>45818.0</v>
      </c>
      <c r="K4" s="15">
        <v>7000458.0</v>
      </c>
      <c r="L4" s="16" t="s">
        <v>12</v>
      </c>
      <c r="M4" s="17">
        <v>45818.0</v>
      </c>
      <c r="N4" s="15">
        <v>7000247.0</v>
      </c>
      <c r="O4" s="16" t="s">
        <v>10</v>
      </c>
      <c r="P4" s="17">
        <v>45818.0</v>
      </c>
      <c r="Q4" s="15">
        <v>7000852.0</v>
      </c>
      <c r="R4" s="16" t="s">
        <v>4</v>
      </c>
      <c r="S4" s="17">
        <v>45830.0</v>
      </c>
      <c r="T4" s="15">
        <v>7000365.0</v>
      </c>
      <c r="U4" s="16" t="s">
        <v>11</v>
      </c>
      <c r="V4" s="17">
        <v>45830.0</v>
      </c>
      <c r="W4" s="15">
        <v>7000369.0</v>
      </c>
      <c r="X4" s="16" t="s">
        <v>7</v>
      </c>
      <c r="Y4" s="17">
        <v>45830.0</v>
      </c>
    </row>
    <row r="5" ht="14.25" customHeight="1">
      <c r="A5" s="14">
        <v>105.0</v>
      </c>
      <c r="B5" s="15">
        <v>7000852.0</v>
      </c>
      <c r="C5" s="16" t="s">
        <v>4</v>
      </c>
      <c r="D5" s="17">
        <v>45821.0</v>
      </c>
      <c r="E5" s="15">
        <v>7000369.0</v>
      </c>
      <c r="F5" s="16" t="s">
        <v>7</v>
      </c>
      <c r="G5" s="18">
        <v>45821.0</v>
      </c>
      <c r="H5" s="19">
        <v>7000365.0</v>
      </c>
      <c r="I5" s="20" t="s">
        <v>11</v>
      </c>
      <c r="J5" s="17">
        <v>45821.0</v>
      </c>
      <c r="K5" s="15">
        <v>7000248.0</v>
      </c>
      <c r="L5" s="16" t="s">
        <v>8</v>
      </c>
      <c r="M5" s="18">
        <v>45821.0</v>
      </c>
      <c r="N5" s="19"/>
      <c r="O5" s="23"/>
      <c r="P5" s="23"/>
      <c r="Q5" s="19"/>
      <c r="R5" s="23"/>
      <c r="S5" s="23"/>
      <c r="T5" s="19"/>
      <c r="U5" s="23"/>
      <c r="V5" s="25"/>
      <c r="Y5" s="17"/>
    </row>
    <row r="6" ht="14.25" customHeight="1">
      <c r="A6" s="14">
        <v>118.0</v>
      </c>
      <c r="B6" s="15">
        <v>7000852.0</v>
      </c>
      <c r="C6" s="16" t="s">
        <v>4</v>
      </c>
      <c r="D6" s="17">
        <v>45827.0</v>
      </c>
      <c r="E6" s="15">
        <v>7000912.0</v>
      </c>
      <c r="F6" s="16" t="s">
        <v>6</v>
      </c>
      <c r="G6" s="18">
        <v>45827.0</v>
      </c>
      <c r="H6" s="19"/>
      <c r="I6" s="23"/>
      <c r="J6" s="25"/>
      <c r="M6" s="18"/>
      <c r="N6" s="19"/>
      <c r="O6" s="23"/>
      <c r="P6" s="23"/>
      <c r="Q6" s="19"/>
      <c r="R6" s="23"/>
      <c r="S6" s="23"/>
      <c r="T6" s="19"/>
      <c r="U6" s="23"/>
      <c r="V6" s="25"/>
      <c r="Y6" s="25"/>
    </row>
    <row r="7" ht="14.25" customHeight="1">
      <c r="A7" s="23"/>
    </row>
    <row r="8" ht="14.25" customHeight="1">
      <c r="A8" s="23"/>
    </row>
    <row r="9" ht="14.25" customHeight="1">
      <c r="A9" s="23"/>
    </row>
    <row r="10" ht="14.25" customHeight="1">
      <c r="A10" s="23"/>
    </row>
    <row r="11" ht="14.25" customHeight="1">
      <c r="A11" s="23"/>
      <c r="T11" s="23"/>
    </row>
    <row r="12" ht="14.25" customHeight="1">
      <c r="A12" s="26"/>
      <c r="B12" s="26"/>
      <c r="C12" s="26"/>
      <c r="D12" s="26"/>
    </row>
    <row r="13" ht="14.25" customHeight="1">
      <c r="D13" s="18"/>
    </row>
    <row r="14" ht="14.25" customHeight="1">
      <c r="D14" s="18"/>
    </row>
    <row r="15" ht="14.25" customHeight="1">
      <c r="D15" s="18"/>
    </row>
    <row r="16" ht="14.25" customHeight="1">
      <c r="D16" s="18"/>
    </row>
    <row r="17" ht="14.25" customHeight="1">
      <c r="D17" s="18"/>
    </row>
    <row r="18" ht="14.25" customHeight="1">
      <c r="D18" s="18"/>
    </row>
    <row r="19" ht="14.25" customHeight="1">
      <c r="D19" s="18"/>
    </row>
    <row r="20" ht="14.25" customHeight="1">
      <c r="D20" s="18"/>
    </row>
    <row r="21" ht="14.25" customHeight="1">
      <c r="D21" s="18"/>
    </row>
    <row r="22" ht="14.25" customHeight="1">
      <c r="D22" s="18"/>
    </row>
    <row r="23" ht="14.25" customHeight="1">
      <c r="D23" s="18"/>
    </row>
    <row r="24" ht="14.25" customHeight="1">
      <c r="D24" s="18"/>
    </row>
    <row r="25" ht="14.25" customHeight="1">
      <c r="D25" s="18"/>
    </row>
    <row r="26" ht="14.25" customHeight="1">
      <c r="D26" s="18"/>
    </row>
    <row r="27" ht="14.25" customHeight="1">
      <c r="A27" s="23"/>
    </row>
    <row r="28" ht="14.25" customHeight="1">
      <c r="A28" s="23"/>
    </row>
    <row r="29" ht="14.25" customHeight="1">
      <c r="A29" s="23"/>
    </row>
    <row r="30" ht="14.25" customHeight="1">
      <c r="A30" s="23"/>
    </row>
    <row r="31" ht="14.25" customHeight="1">
      <c r="A31" s="23"/>
    </row>
    <row r="32" ht="14.25" customHeight="1">
      <c r="A32" s="23"/>
    </row>
    <row r="33" ht="14.25" customHeight="1">
      <c r="A33" s="23"/>
    </row>
    <row r="34" ht="14.25" customHeight="1">
      <c r="A34" s="23"/>
    </row>
    <row r="35" ht="14.25" customHeight="1">
      <c r="A35" s="23"/>
    </row>
    <row r="36" ht="14.25" customHeight="1">
      <c r="A36" s="23"/>
    </row>
    <row r="37" ht="14.25" customHeight="1">
      <c r="A37" s="23"/>
    </row>
    <row r="38" ht="14.25" customHeight="1">
      <c r="A38" s="23"/>
    </row>
    <row r="39" ht="14.25" customHeight="1">
      <c r="A39" s="23"/>
    </row>
    <row r="40" ht="14.25" customHeight="1">
      <c r="A40" s="23"/>
    </row>
    <row r="41" ht="14.25" customHeight="1">
      <c r="A41" s="23"/>
    </row>
    <row r="42" ht="14.25" customHeight="1">
      <c r="A42" s="23"/>
    </row>
    <row r="43" ht="14.25" customHeight="1">
      <c r="A43" s="23"/>
    </row>
    <row r="44" ht="14.25" customHeight="1">
      <c r="A44" s="23"/>
    </row>
    <row r="45" ht="14.25" customHeight="1">
      <c r="A45" s="23"/>
    </row>
    <row r="46" ht="14.25" customHeight="1">
      <c r="A46" s="23"/>
    </row>
    <row r="47" ht="14.25" customHeight="1">
      <c r="A47" s="23"/>
    </row>
    <row r="48" ht="14.25" customHeight="1">
      <c r="A48" s="23"/>
    </row>
    <row r="49" ht="14.25" customHeight="1">
      <c r="A49" s="23"/>
    </row>
    <row r="50" ht="14.25" customHeight="1">
      <c r="A50" s="23"/>
    </row>
    <row r="51" ht="14.25" customHeight="1">
      <c r="A51" s="23"/>
    </row>
    <row r="52" ht="14.25" customHeight="1">
      <c r="A52" s="23"/>
    </row>
    <row r="53" ht="14.25" customHeight="1">
      <c r="A53" s="23"/>
    </row>
    <row r="54" ht="14.25" customHeight="1">
      <c r="A54" s="23"/>
    </row>
    <row r="55" ht="14.25" customHeight="1">
      <c r="A55" s="23"/>
    </row>
    <row r="56" ht="14.25" customHeight="1">
      <c r="A56" s="23"/>
    </row>
    <row r="57" ht="14.25" customHeight="1">
      <c r="A57" s="23"/>
    </row>
    <row r="58" ht="14.25" customHeight="1">
      <c r="A58" s="23"/>
    </row>
    <row r="59" ht="14.25" customHeight="1">
      <c r="A59" s="23"/>
    </row>
    <row r="60" ht="14.25" customHeight="1">
      <c r="A60" s="23"/>
    </row>
    <row r="61" ht="14.25" customHeight="1">
      <c r="A61" s="23"/>
    </row>
    <row r="62" ht="14.25" customHeight="1">
      <c r="A62" s="23"/>
    </row>
    <row r="63" ht="14.25" customHeight="1">
      <c r="A63" s="23"/>
    </row>
    <row r="64" ht="14.25" customHeight="1">
      <c r="A64" s="23"/>
    </row>
    <row r="65" ht="14.25" customHeight="1">
      <c r="A65" s="23"/>
    </row>
    <row r="66" ht="14.25" customHeight="1">
      <c r="A66" s="23"/>
    </row>
    <row r="67" ht="14.25" customHeight="1">
      <c r="A67" s="23"/>
    </row>
    <row r="68" ht="14.25" customHeight="1">
      <c r="A68" s="23"/>
    </row>
    <row r="69" ht="14.25" customHeight="1">
      <c r="A69" s="23"/>
    </row>
    <row r="70" ht="14.25" customHeight="1">
      <c r="A70" s="23"/>
    </row>
    <row r="71" ht="14.25" customHeight="1">
      <c r="A71" s="23"/>
    </row>
    <row r="72" ht="14.25" customHeight="1">
      <c r="A72" s="23"/>
    </row>
    <row r="73" ht="14.25" customHeight="1">
      <c r="A73" s="23"/>
    </row>
    <row r="74" ht="14.25" customHeight="1">
      <c r="A74" s="23"/>
    </row>
    <row r="75" ht="14.25" customHeight="1">
      <c r="A75" s="23"/>
    </row>
    <row r="76" ht="14.25" customHeight="1">
      <c r="A76" s="23"/>
    </row>
    <row r="77" ht="14.25" customHeight="1">
      <c r="A77" s="23"/>
    </row>
    <row r="78" ht="14.25" customHeight="1">
      <c r="A78" s="23"/>
    </row>
    <row r="79" ht="14.25" customHeight="1">
      <c r="A79" s="23"/>
    </row>
    <row r="80" ht="14.25" customHeight="1">
      <c r="A80" s="23"/>
    </row>
    <row r="81" ht="14.25" customHeight="1">
      <c r="A81" s="23"/>
    </row>
    <row r="82" ht="14.25" customHeight="1">
      <c r="A82" s="23"/>
    </row>
    <row r="83" ht="14.25" customHeight="1">
      <c r="A83" s="23"/>
    </row>
    <row r="84" ht="14.25" customHeight="1">
      <c r="A84" s="23"/>
    </row>
    <row r="85" ht="14.25" customHeight="1">
      <c r="A85" s="23"/>
    </row>
    <row r="86" ht="14.25" customHeight="1">
      <c r="A86" s="23"/>
    </row>
    <row r="87" ht="14.25" customHeight="1">
      <c r="A87" s="23"/>
    </row>
    <row r="88" ht="14.25" customHeight="1">
      <c r="A88" s="23"/>
    </row>
    <row r="89" ht="14.25" customHeight="1">
      <c r="A89" s="23"/>
    </row>
    <row r="90" ht="14.25" customHeight="1">
      <c r="A90" s="23"/>
    </row>
    <row r="91" ht="14.25" customHeight="1">
      <c r="A91" s="23"/>
    </row>
    <row r="92" ht="14.25" customHeight="1">
      <c r="A92" s="23"/>
    </row>
    <row r="93" ht="14.25" customHeight="1">
      <c r="A93" s="23"/>
    </row>
    <row r="94" ht="14.25" customHeight="1">
      <c r="A94" s="23"/>
    </row>
    <row r="95" ht="14.25" customHeight="1">
      <c r="A95" s="23"/>
    </row>
    <row r="96" ht="14.25" customHeight="1">
      <c r="A96" s="23"/>
    </row>
    <row r="97" ht="14.25" customHeight="1">
      <c r="A97" s="23"/>
    </row>
    <row r="98" ht="14.25" customHeight="1">
      <c r="A98" s="23"/>
    </row>
    <row r="99" ht="14.25" customHeight="1">
      <c r="A99" s="23"/>
    </row>
    <row r="100" ht="14.25" customHeight="1">
      <c r="A100" s="23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