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דברים פרטיים\למען דעת\מחיר למשתכן\מקורות ונתונים\"/>
    </mc:Choice>
  </mc:AlternateContent>
  <xr:revisionPtr revIDLastSave="0" documentId="13_ncr:1_{9A1D26D3-4CA8-4712-ADFD-11B7D6736EC2}" xr6:coauthVersionLast="46" xr6:coauthVersionMax="47" xr10:uidLastSave="{00000000-0000-0000-0000-000000000000}"/>
  <bookViews>
    <workbookView xWindow="-120" yWindow="-120" windowWidth="29040" windowHeight="15840" xr2:uid="{935FE48C-39DB-4E51-A3B2-8CB268FFDF90}"/>
  </bookViews>
  <sheets>
    <sheet name="ראשי" sheetId="2" r:id="rId1"/>
    <sheet name="מחירים שוק חופשי 2023" sheetId="4" r:id="rId2"/>
  </sheets>
  <definedNames>
    <definedName name="_xlnm._FilterDatabase" localSheetId="0" hidden="1">ראשי!$A$3:$O$20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2" l="1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G20" i="2" l="1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5" i="4"/>
  <c r="C4" i="4"/>
  <c r="C3" i="4"/>
  <c r="C2" i="4"/>
</calcChain>
</file>

<file path=xl/sharedStrings.xml><?xml version="1.0" encoding="utf-8"?>
<sst xmlns="http://schemas.openxmlformats.org/spreadsheetml/2006/main" count="68" uniqueCount="40">
  <si>
    <t>רכסים</t>
  </si>
  <si>
    <t>-</t>
  </si>
  <si>
    <t>רחובות</t>
  </si>
  <si>
    <t>קרית שמונה</t>
  </si>
  <si>
    <t>קרית עקרון</t>
  </si>
  <si>
    <t>קרית מלאכי</t>
  </si>
  <si>
    <t>צפת</t>
  </si>
  <si>
    <t>פתח תקוה</t>
  </si>
  <si>
    <t>מעלות תרשיחא</t>
  </si>
  <si>
    <t>בני עי"ש</t>
  </si>
  <si>
    <t>בית דגן</t>
  </si>
  <si>
    <t>אשקלון</t>
  </si>
  <si>
    <t>אלעד</t>
  </si>
  <si>
    <t>אילת</t>
  </si>
  <si>
    <t>רווח
לעומת
מחיר
שוק</t>
  </si>
  <si>
    <t>מענק</t>
  </si>
  <si>
    <t>יישוב</t>
  </si>
  <si>
    <t>הון עצמי נדרש</t>
  </si>
  <si>
    <t>ירושלים</t>
  </si>
  <si>
    <t>שלושה חדרים</t>
  </si>
  <si>
    <t>ארבעה חדרים</t>
  </si>
  <si>
    <t>ממוצע למ"ר</t>
  </si>
  <si>
    <t>רווח
באחוזים
לעומת
מחיר
שוק</t>
  </si>
  <si>
    <t>מחיר לאחר הנחה</t>
  </si>
  <si>
    <t>מחיר לאחר הנחה2</t>
  </si>
  <si>
    <t>רווח
לעומת
מחיר
שוק2</t>
  </si>
  <si>
    <t>הון עצמי נדרש2</t>
  </si>
  <si>
    <t>רווח
באחוזים
לעומת
מחיר
שוק2</t>
  </si>
  <si>
    <t>מיקום
בסדר
ההגרלות</t>
  </si>
  <si>
    <t>סה"כ
דירות
בהגרלה</t>
  </si>
  <si>
    <t>דירות
לכלל
הציבור</t>
  </si>
  <si>
    <t>דירות
לבני
מקום</t>
  </si>
  <si>
    <r>
      <t>קרית גת</t>
    </r>
    <r>
      <rPr>
        <sz val="9"/>
        <color theme="1"/>
        <rFont val="Adama"/>
        <charset val="177"/>
      </rPr>
      <t>-צפון</t>
    </r>
  </si>
  <si>
    <r>
      <t>קרית גת</t>
    </r>
    <r>
      <rPr>
        <sz val="9"/>
        <color theme="1"/>
        <rFont val="Adama"/>
        <charset val="177"/>
      </rPr>
      <t>-מערב</t>
    </r>
  </si>
  <si>
    <t>מודיעין</t>
  </si>
  <si>
    <t>אחוזי
זכייה
נכון
לעכשיו</t>
  </si>
  <si>
    <t>קרית גת-מערב</t>
  </si>
  <si>
    <t>קרית גת-צפון</t>
  </si>
  <si>
    <t>דירת 3 חדרים של 80 מ"ר</t>
  </si>
  <si>
    <t>דירת 4 חדרים של 100 מ"ר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</si>
</sst>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 &quot;₪&quot;\ * #,##0.00_ ;_ &quot;₪&quot;\ * \-#,##0.00_ ;_ &quot;₪&quot;\ * &quot;-&quot;??_ ;_ @_ "/>
    <numFmt numFmtId="43" formatCode="_ * #,##0.00_ ;_ * \-#,##0.00_ ;_ * &quot;-&quot;??_ ;_ @_ "/>
    <numFmt numFmtId="164" formatCode="0.0%"/>
    <numFmt numFmtId="165" formatCode="_ * #,##0_ ;_ * \-#,##0_ ;_ * &quot;-&quot;??_ ;_ @_ "/>
    <numFmt numFmtId="166" formatCode="_ &quot;₪&quot;\ * #,##0_ ;_ &quot;₪&quot;\ * \-#,##0_ ;_ &quot;₪&quot;\ * &quot;-&quot;??_ ;_ @_ "/>
    <numFmt numFmtId="167" formatCode="_ [$₪-40D]\ * #,##0_ ;_ [$₪-40D]\ * \-#,##0_ ;_ [$₪-40D]\ * &quot;-&quot;??_ ;_ @_ "/>
    <numFmt numFmtId="168" formatCode="&quot;₪&quot;\ #,##0"/>
  </numFmts>
  <fonts count="12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color theme="1"/>
      <name val="Adama"/>
      <charset val="177"/>
    </font>
    <font>
      <sz val="9"/>
      <color theme="1"/>
      <name val="Adama"/>
      <charset val="177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dama"/>
      <charset val="177"/>
    </font>
    <font>
      <sz val="11"/>
      <color theme="2" tint="-0.89999084444715716"/>
      <name val="Adama"/>
      <charset val="177"/>
    </font>
    <font>
      <b/>
      <sz val="13"/>
      <color theme="1"/>
      <name val="Adama"/>
      <charset val="177"/>
    </font>
    <font>
      <b/>
      <sz val="13"/>
      <name val="Adama"/>
      <charset val="177"/>
    </font>
    <font>
      <b/>
      <sz val="13"/>
      <color theme="0"/>
      <name val="Adama"/>
      <charset val="177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 style="thin">
        <color indexed="64"/>
      </top>
      <bottom style="medium">
        <color indexed="64"/>
      </bottom>
      <diagonal/>
    </border>
    <border>
      <left/>
      <right style="thin">
        <color theme="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/>
    <xf numFmtId="0" fontId="6" fillId="0" borderId="1" xfId="0" applyFont="1" applyBorder="1"/>
    <xf numFmtId="165" fontId="6" fillId="0" borderId="1" xfId="1" applyNumberFormat="1" applyFont="1" applyBorder="1"/>
    <xf numFmtId="0" fontId="5" fillId="0" borderId="1" xfId="0" applyFont="1" applyBorder="1" applyAlignment="1">
      <alignment wrapText="1"/>
    </xf>
    <xf numFmtId="3" fontId="6" fillId="0" borderId="1" xfId="0" applyNumberFormat="1" applyFont="1" applyBorder="1"/>
    <xf numFmtId="0" fontId="5" fillId="0" borderId="1" xfId="0" applyFont="1" applyBorder="1"/>
    <xf numFmtId="165" fontId="6" fillId="0" borderId="10" xfId="1" applyNumberFormat="1" applyFont="1" applyBorder="1"/>
    <xf numFmtId="0" fontId="4" fillId="0" borderId="0" xfId="0" applyFont="1"/>
    <xf numFmtId="0" fontId="7" fillId="0" borderId="0" xfId="0" applyFont="1"/>
    <xf numFmtId="43" fontId="7" fillId="0" borderId="0" xfId="1" applyFont="1"/>
    <xf numFmtId="168" fontId="7" fillId="0" borderId="0" xfId="1" applyNumberFormat="1" applyFont="1"/>
    <xf numFmtId="9" fontId="7" fillId="0" borderId="0" xfId="2" applyFont="1"/>
    <xf numFmtId="166" fontId="7" fillId="0" borderId="0" xfId="3" applyNumberFormat="1" applyFont="1"/>
    <xf numFmtId="164" fontId="7" fillId="0" borderId="0" xfId="2" applyNumberFormat="1" applyFont="1"/>
    <xf numFmtId="0" fontId="7" fillId="0" borderId="1" xfId="0" applyFont="1" applyBorder="1"/>
    <xf numFmtId="167" fontId="7" fillId="0" borderId="0" xfId="0" applyNumberFormat="1" applyFont="1"/>
    <xf numFmtId="0" fontId="10" fillId="0" borderId="0" xfId="0" applyFont="1"/>
    <xf numFmtId="9" fontId="7" fillId="0" borderId="1" xfId="2" applyFont="1" applyBorder="1"/>
    <xf numFmtId="164" fontId="7" fillId="0" borderId="1" xfId="2" applyNumberFormat="1" applyFont="1" applyBorder="1"/>
    <xf numFmtId="0" fontId="8" fillId="2" borderId="1" xfId="0" applyFont="1" applyFill="1" applyBorder="1" applyAlignment="1">
      <alignment wrapText="1"/>
    </xf>
    <xf numFmtId="0" fontId="7" fillId="0" borderId="0" xfId="0" applyFont="1" applyAlignment="1">
      <alignment horizontal="center" vertical="top" wrapText="1"/>
    </xf>
    <xf numFmtId="165" fontId="7" fillId="0" borderId="1" xfId="1" applyNumberFormat="1" applyFont="1" applyBorder="1"/>
    <xf numFmtId="165" fontId="7" fillId="0" borderId="11" xfId="1" applyNumberFormat="1" applyFont="1" applyBorder="1"/>
    <xf numFmtId="0" fontId="8" fillId="2" borderId="2" xfId="0" applyFont="1" applyFill="1" applyBorder="1" applyAlignment="1">
      <alignment wrapText="1"/>
    </xf>
    <xf numFmtId="0" fontId="7" fillId="0" borderId="2" xfId="0" applyFont="1" applyBorder="1"/>
    <xf numFmtId="0" fontId="8" fillId="2" borderId="6" xfId="0" applyFont="1" applyFill="1" applyBorder="1" applyAlignment="1">
      <alignment wrapText="1"/>
    </xf>
    <xf numFmtId="0" fontId="8" fillId="2" borderId="4" xfId="0" applyFont="1" applyFill="1" applyBorder="1" applyAlignment="1">
      <alignment wrapText="1"/>
    </xf>
    <xf numFmtId="0" fontId="8" fillId="2" borderId="5" xfId="0" applyFont="1" applyFill="1" applyBorder="1" applyAlignment="1">
      <alignment wrapText="1"/>
    </xf>
    <xf numFmtId="165" fontId="7" fillId="0" borderId="17" xfId="1" applyNumberFormat="1" applyFont="1" applyBorder="1"/>
    <xf numFmtId="165" fontId="7" fillId="0" borderId="7" xfId="1" applyNumberFormat="1" applyFont="1" applyBorder="1"/>
    <xf numFmtId="165" fontId="7" fillId="0" borderId="9" xfId="1" applyNumberFormat="1" applyFont="1" applyBorder="1"/>
    <xf numFmtId="165" fontId="7" fillId="0" borderId="10" xfId="1" applyNumberFormat="1" applyFont="1" applyBorder="1"/>
    <xf numFmtId="9" fontId="7" fillId="0" borderId="10" xfId="2" applyFont="1" applyBorder="1"/>
    <xf numFmtId="0" fontId="8" fillId="2" borderId="19" xfId="0" applyFont="1" applyFill="1" applyBorder="1" applyAlignment="1">
      <alignment wrapText="1"/>
    </xf>
    <xf numFmtId="165" fontId="7" fillId="0" borderId="6" xfId="1" applyNumberFormat="1" applyFont="1" applyBorder="1"/>
    <xf numFmtId="165" fontId="7" fillId="0" borderId="20" xfId="1" applyNumberFormat="1" applyFont="1" applyBorder="1"/>
    <xf numFmtId="0" fontId="8" fillId="2" borderId="3" xfId="0" applyFont="1" applyFill="1" applyBorder="1" applyAlignment="1">
      <alignment wrapText="1"/>
    </xf>
    <xf numFmtId="9" fontId="7" fillId="0" borderId="11" xfId="2" applyFont="1" applyBorder="1"/>
    <xf numFmtId="165" fontId="7" fillId="0" borderId="12" xfId="0" applyNumberFormat="1" applyFont="1" applyBorder="1"/>
    <xf numFmtId="165" fontId="7" fillId="0" borderId="6" xfId="1" applyNumberFormat="1" applyFont="1" applyBorder="1" applyAlignment="1">
      <alignment horizontal="center"/>
    </xf>
    <xf numFmtId="165" fontId="7" fillId="0" borderId="8" xfId="1" applyNumberFormat="1" applyFont="1" applyBorder="1"/>
    <xf numFmtId="165" fontId="7" fillId="0" borderId="18" xfId="1" applyNumberFormat="1" applyFont="1" applyBorder="1"/>
    <xf numFmtId="0" fontId="11" fillId="3" borderId="22" xfId="0" applyFont="1" applyFill="1" applyBorder="1" applyAlignment="1">
      <alignment horizontal="center"/>
    </xf>
    <xf numFmtId="0" fontId="11" fillId="3" borderId="23" xfId="0" applyFont="1" applyFill="1" applyBorder="1" applyAlignment="1">
      <alignment horizontal="center"/>
    </xf>
    <xf numFmtId="0" fontId="11" fillId="3" borderId="24" xfId="0" applyFont="1" applyFill="1" applyBorder="1" applyAlignment="1">
      <alignment horizontal="center"/>
    </xf>
    <xf numFmtId="0" fontId="11" fillId="3" borderId="26" xfId="0" applyFont="1" applyFill="1" applyBorder="1" applyAlignment="1">
      <alignment horizontal="center"/>
    </xf>
    <xf numFmtId="0" fontId="11" fillId="3" borderId="28" xfId="0" applyFont="1" applyFill="1" applyBorder="1" applyAlignment="1">
      <alignment horizontal="center"/>
    </xf>
    <xf numFmtId="0" fontId="11" fillId="3" borderId="21" xfId="0" applyFont="1" applyFill="1" applyBorder="1" applyAlignment="1">
      <alignment horizontal="center"/>
    </xf>
    <xf numFmtId="0" fontId="11" fillId="3" borderId="30" xfId="0" applyFont="1" applyFill="1" applyBorder="1" applyAlignment="1">
      <alignment horizontal="center"/>
    </xf>
    <xf numFmtId="0" fontId="11" fillId="3" borderId="24" xfId="0" applyFont="1" applyFill="1" applyBorder="1" applyAlignment="1">
      <alignment horizontal="center"/>
    </xf>
    <xf numFmtId="0" fontId="11" fillId="3" borderId="13" xfId="0" applyFont="1" applyFill="1" applyBorder="1" applyAlignment="1">
      <alignment horizontal="center"/>
    </xf>
    <xf numFmtId="0" fontId="11" fillId="3" borderId="25" xfId="0" applyFont="1" applyFill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1" fillId="3" borderId="28" xfId="0" applyFont="1" applyFill="1" applyBorder="1" applyAlignment="1">
      <alignment horizontal="center"/>
    </xf>
    <xf numFmtId="0" fontId="11" fillId="3" borderId="29" xfId="0" applyFont="1" applyFill="1" applyBorder="1" applyAlignment="1">
      <alignment horizontal="center"/>
    </xf>
    <xf numFmtId="0" fontId="11" fillId="3" borderId="27" xfId="0" applyFont="1" applyFill="1" applyBorder="1" applyAlignment="1">
      <alignment horizontal="center"/>
    </xf>
  </cellXfs>
  <cellStyles count="4">
    <cellStyle name="Comma" xfId="1" builtinId="3"/>
    <cellStyle name="Currency" xfId="3" builtinId="4"/>
    <cellStyle name="Normal" xfId="0" builtinId="0"/>
    <cellStyle name="Percent" xfId="2" builtinId="5"/>
  </cellStyles>
  <dxfs count="20"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4" formatCode="0.0%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2" tint="-0.89999084444715716"/>
        <name val="Adama"/>
        <charset val="177"/>
        <scheme val="none"/>
      </font>
      <fill>
        <patternFill patternType="solid">
          <fgColor indexed="64"/>
          <bgColor theme="0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59C0C-8BE3-4349-817C-C32C2A69F611}" name="טבלה1" displayName="טבלה1" ref="A3:O20" totalsRowShown="0" headerRowDxfId="19" dataDxfId="17" headerRowBorderDxfId="18" tableBorderDxfId="16" totalsRowBorderDxfId="15">
  <autoFilter ref="A3:O20" xr:uid="{40459C0C-8BE3-4349-817C-C32C2A69F611}"/>
  <sortState xmlns:xlrd2="http://schemas.microsoft.com/office/spreadsheetml/2017/richdata2" ref="A4:O20">
    <sortCondition ref="A3:A20"/>
  </sortState>
  <tableColumns count="15">
    <tableColumn id="1" xr3:uid="{7289026B-289A-430D-B029-2F65277F5A00}" name="יישוב" dataDxfId="14"/>
    <tableColumn id="2" xr3:uid="{89AD43AA-5D77-4010-9990-CE707527FB3D}" name="מיקום_x000a_בסדר_x000a_ההגרלות" dataDxfId="13"/>
    <tableColumn id="3" xr3:uid="{A63B2213-9752-4537-A56B-923510FBEAF9}" name="סה&quot;כ_x000a_דירות_x000a_בהגרלה" dataDxfId="12"/>
    <tableColumn id="4" xr3:uid="{ADF7C65F-C431-48B0-8988-A357BF0ECA6B}" name="דירות_x000a_לכלל_x000a_הציבור" dataDxfId="11"/>
    <tableColumn id="5" xr3:uid="{753146F1-00E0-4E4D-A024-761A635E1C22}" name="דירות_x000a_לבני_x000a_מקום" dataDxfId="10"/>
    <tableColumn id="6" xr3:uid="{793847A6-0BBE-4F44-B398-9A63C25CD427}" name="מחיר לאחר הנחה" dataDxfId="9" dataCellStyle="Comma"/>
    <tableColumn id="8" xr3:uid="{8B9599BE-64F9-4B61-9CD5-21E01298B74C}" name="הון עצמי נדרש" dataDxfId="8" dataCellStyle="Comma">
      <calculatedColumnFormula>IF(F4&gt;1800000,F4*25%,IF(F4&gt;1500000,F4-1350000,IF(F4&gt;1000000,F4*10%,IF(F4&lt;1000000,100000))))</calculatedColumnFormula>
    </tableColumn>
    <tableColumn id="9" xr3:uid="{73062261-CDA0-4C85-BB80-4E12D0B42311}" name="רווח_x000a_באחוזים_x000a_לעומת_x000a_מחיר_x000a_שוק" dataDxfId="7" dataCellStyle="Percent">
      <calculatedColumnFormula>F4/VLOOKUP(A4,'מחירים שוק חופשי 2023'!A:C,3,0)-1</calculatedColumnFormula>
    </tableColumn>
    <tableColumn id="10" xr3:uid="{C0D33A4A-B1A9-4620-A21B-CDB5AF920921}" name="רווח_x000a_לעומת_x000a_מחיר_x000a_שוק" dataDxfId="6">
      <calculatedColumnFormula>VLOOKUP(A4,'מחירים שוק חופשי 2023'!A:C,3,0)-F4</calculatedColumnFormula>
    </tableColumn>
    <tableColumn id="15" xr3:uid="{3BE5CAAB-4EFB-42F3-992B-F568F7FCC97F}" name="מחיר לאחר הנחה2" dataDxfId="5" dataCellStyle="Comma"/>
    <tableColumn id="14" xr3:uid="{B769BE86-15FA-4F22-96E9-EA2CF6DFE71F}" name="הון עצמי נדרש2" dataDxfId="4" dataCellStyle="Comma">
      <calculatedColumnFormula>IF(J4&gt;1800000,J4*25%,IF(J4&gt;1500000,J4-1350000,IF(J4&gt;1000000,J4*10%,IF(J4&lt;1000000,100000))))</calculatedColumnFormula>
    </tableColumn>
    <tableColumn id="13" xr3:uid="{35DF3AA3-851B-4289-89CE-FAEDE57F0111}" name="רווח_x000a_באחוזים_x000a_לעומת_x000a_מחיר_x000a_שוק2" dataDxfId="3" dataCellStyle="Percent">
      <calculatedColumnFormula>J4/VLOOKUP(A4,'מחירים שוק חופשי 2023'!A:D,4,0)-1</calculatedColumnFormula>
    </tableColumn>
    <tableColumn id="12" xr3:uid="{4CA75AD2-A15D-4D8F-B1B9-F18E7AA8D207}" name="רווח_x000a_לעומת_x000a_מחיר_x000a_שוק2" dataDxfId="2" dataCellStyle="Comma">
      <calculatedColumnFormula>VLOOKUP(A4,'מחירים שוק חופשי 2023'!A:D,4,0)-J4</calculatedColumnFormula>
    </tableColumn>
    <tableColumn id="7" xr3:uid="{A5FECCDB-18D1-46CB-83B1-E8DE2C4AB587}" name="מענק" dataDxfId="1" dataCellStyle="Comma"/>
    <tableColumn id="11" xr3:uid="{87541284-FEA1-40BC-BC45-D6B575FE4838}" name="אחוזי_x000a_זכייה_x000a_נכון_x000a_לעכשיו" dataDxfId="0" dataCellStyle="Percen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00D-02D5-43AA-A7C9-01780B4E7E3B}">
  <dimension ref="A1:Q28"/>
  <sheetViews>
    <sheetView rightToLeft="1" tabSelected="1" zoomScale="115" zoomScaleNormal="115" workbookViewId="0">
      <selection activeCell="H14" sqref="H14"/>
    </sheetView>
  </sheetViews>
  <sheetFormatPr defaultColWidth="8.75" defaultRowHeight="15" x14ac:dyDescent="0.25"/>
  <cols>
    <col min="1" max="1" width="10.875" style="9" customWidth="1"/>
    <col min="2" max="2" width="6.375" style="9" customWidth="1"/>
    <col min="3" max="3" width="7.25" style="9" customWidth="1"/>
    <col min="4" max="4" width="6.125" style="9" customWidth="1"/>
    <col min="5" max="5" width="4.125" style="9" customWidth="1"/>
    <col min="6" max="6" width="12.125" style="10" bestFit="1" customWidth="1"/>
    <col min="7" max="7" width="10.5" style="9" bestFit="1" customWidth="1"/>
    <col min="8" max="8" width="5.25" style="11" customWidth="1"/>
    <col min="9" max="9" width="8" style="9" customWidth="1"/>
    <col min="10" max="10" width="8.5" style="9" bestFit="1" customWidth="1"/>
    <col min="11" max="11" width="7.25" style="9" bestFit="1" customWidth="1"/>
    <col min="12" max="12" width="5.75" style="9" bestFit="1" customWidth="1"/>
    <col min="13" max="13" width="8.75" style="9" customWidth="1"/>
    <col min="14" max="14" width="8.75" style="9" bestFit="1" customWidth="1"/>
    <col min="15" max="15" width="6.75" style="12" customWidth="1"/>
    <col min="16" max="16" width="13.25" style="13" bestFit="1" customWidth="1"/>
    <col min="17" max="17" width="17.375" style="14" customWidth="1"/>
    <col min="18" max="16384" width="8.75" style="9"/>
  </cols>
  <sheetData>
    <row r="1" spans="1:17" s="1" customFormat="1" ht="23.25" customHeight="1" thickBot="1" x14ac:dyDescent="0.3">
      <c r="A1" s="49">
        <v>1</v>
      </c>
      <c r="B1" s="44">
        <v>2</v>
      </c>
      <c r="C1" s="50">
        <v>3</v>
      </c>
      <c r="D1" s="51"/>
      <c r="E1" s="52"/>
      <c r="F1" s="46">
        <v>4</v>
      </c>
      <c r="G1" s="46">
        <v>5</v>
      </c>
      <c r="H1" s="59">
        <v>6</v>
      </c>
      <c r="I1" s="60"/>
      <c r="J1" s="48">
        <v>4</v>
      </c>
      <c r="K1" s="47">
        <v>5</v>
      </c>
      <c r="L1" s="59">
        <v>6</v>
      </c>
      <c r="M1" s="61"/>
      <c r="N1" s="45">
        <v>7</v>
      </c>
      <c r="O1" s="43">
        <v>8</v>
      </c>
    </row>
    <row r="2" spans="1:17" s="17" customFormat="1" ht="23.25" customHeight="1" thickBot="1" x14ac:dyDescent="0.3">
      <c r="A2" s="56"/>
      <c r="B2" s="57"/>
      <c r="C2" s="57"/>
      <c r="D2" s="57"/>
      <c r="E2" s="57"/>
      <c r="F2" s="53" t="s">
        <v>38</v>
      </c>
      <c r="G2" s="54"/>
      <c r="H2" s="54"/>
      <c r="I2" s="55"/>
      <c r="J2" s="54" t="s">
        <v>39</v>
      </c>
      <c r="K2" s="54"/>
      <c r="L2" s="54"/>
      <c r="M2" s="55"/>
      <c r="N2" s="57"/>
      <c r="O2" s="58"/>
    </row>
    <row r="3" spans="1:17" s="21" customFormat="1" ht="57.6" customHeight="1" x14ac:dyDescent="0.25">
      <c r="A3" s="20" t="s">
        <v>16</v>
      </c>
      <c r="B3" s="20" t="s">
        <v>28</v>
      </c>
      <c r="C3" s="20" t="s">
        <v>29</v>
      </c>
      <c r="D3" s="20" t="s">
        <v>30</v>
      </c>
      <c r="E3" s="24" t="s">
        <v>31</v>
      </c>
      <c r="F3" s="37" t="s">
        <v>23</v>
      </c>
      <c r="G3" s="27" t="s">
        <v>17</v>
      </c>
      <c r="H3" s="27" t="s">
        <v>22</v>
      </c>
      <c r="I3" s="28" t="s">
        <v>14</v>
      </c>
      <c r="J3" s="34" t="s">
        <v>24</v>
      </c>
      <c r="K3" s="27" t="s">
        <v>26</v>
      </c>
      <c r="L3" s="27" t="s">
        <v>27</v>
      </c>
      <c r="M3" s="28" t="s">
        <v>25</v>
      </c>
      <c r="N3" s="26" t="s">
        <v>15</v>
      </c>
      <c r="O3" s="20" t="s">
        <v>35</v>
      </c>
    </row>
    <row r="4" spans="1:17" x14ac:dyDescent="0.25">
      <c r="A4" s="15" t="s">
        <v>13</v>
      </c>
      <c r="B4" s="15">
        <v>7</v>
      </c>
      <c r="C4" s="15">
        <v>114</v>
      </c>
      <c r="D4" s="15">
        <v>58</v>
      </c>
      <c r="E4" s="25">
        <v>56</v>
      </c>
      <c r="F4" s="29">
        <v>835661</v>
      </c>
      <c r="G4" s="23">
        <f t="shared" ref="G4:G20" si="0">IF(F4&gt;1800000,F4*25%,IF(F4&gt;1500000,F4-1350000,IF(F4&gt;1000000,F4*10%,IF(F4&lt;1000000,100000))))</f>
        <v>100000</v>
      </c>
      <c r="H4" s="38">
        <f>F4/VLOOKUP(A4,'מחירים שוק חופשי 2023'!A:C,3,0)-1</f>
        <v>-0.40309928571428566</v>
      </c>
      <c r="I4" s="39">
        <f>VLOOKUP(A4,'מחירים שוק חופשי 2023'!A:C,3,0)-F4</f>
        <v>564339</v>
      </c>
      <c r="J4" s="35">
        <v>1062149</v>
      </c>
      <c r="K4" s="22">
        <f t="shared" ref="K4:K20" si="1">IF(J4&gt;1800000,J4*25%,IF(J4&gt;1500000,J4-1350000,IF(J4&gt;1000000,J4*10%,IF(J4&lt;1000000,100000))))</f>
        <v>106214.90000000001</v>
      </c>
      <c r="L4" s="18">
        <f>J4/VLOOKUP(A4,'מחירים שוק חופשי 2023'!A:D,4,0)-1</f>
        <v>-0.39305771428571423</v>
      </c>
      <c r="M4" s="41">
        <f>VLOOKUP(A4,'מחירים שוק חופשי 2023'!A:D,4,0)-J4</f>
        <v>687851</v>
      </c>
      <c r="N4" s="40" t="s">
        <v>1</v>
      </c>
      <c r="O4" s="19">
        <v>1.0999999999999999E-2</v>
      </c>
      <c r="P4" s="9"/>
      <c r="Q4" s="9"/>
    </row>
    <row r="5" spans="1:17" x14ac:dyDescent="0.25">
      <c r="A5" s="15" t="s">
        <v>12</v>
      </c>
      <c r="B5" s="15">
        <v>8</v>
      </c>
      <c r="C5" s="15">
        <v>931</v>
      </c>
      <c r="D5" s="15">
        <v>610</v>
      </c>
      <c r="E5" s="25">
        <v>321</v>
      </c>
      <c r="F5" s="30">
        <v>1217439</v>
      </c>
      <c r="G5" s="23">
        <f t="shared" si="0"/>
        <v>121743.90000000001</v>
      </c>
      <c r="H5" s="38">
        <f>F5/VLOOKUP(A5,'מחירים שוק חופשי 2023'!A:C,3,0)-1</f>
        <v>-0.32062555803571424</v>
      </c>
      <c r="I5" s="39">
        <f>VLOOKUP(A5,'מחירים שוק חופשי 2023'!A:C,3,0)-F5</f>
        <v>574561</v>
      </c>
      <c r="J5" s="35">
        <v>1627204</v>
      </c>
      <c r="K5" s="22">
        <f t="shared" si="1"/>
        <v>277204</v>
      </c>
      <c r="L5" s="18">
        <f>J5/VLOOKUP(A5,'מחירים שוק חופשי 2023'!A:D,4,0)-1</f>
        <v>-0.2735696428571428</v>
      </c>
      <c r="M5" s="41">
        <f>VLOOKUP(A5,'מחירים שוק חופשי 2023'!A:D,4,0)-J5</f>
        <v>612796</v>
      </c>
      <c r="N5" s="40" t="s">
        <v>1</v>
      </c>
      <c r="O5" s="19">
        <v>4.1000000000000002E-2</v>
      </c>
      <c r="P5" s="9"/>
      <c r="Q5" s="9"/>
    </row>
    <row r="6" spans="1:17" x14ac:dyDescent="0.25">
      <c r="A6" s="15" t="s">
        <v>11</v>
      </c>
      <c r="B6" s="15">
        <v>3</v>
      </c>
      <c r="C6" s="15">
        <v>546</v>
      </c>
      <c r="D6" s="15">
        <v>361</v>
      </c>
      <c r="E6" s="25">
        <v>185</v>
      </c>
      <c r="F6" s="30">
        <v>884549</v>
      </c>
      <c r="G6" s="23">
        <f t="shared" si="0"/>
        <v>100000</v>
      </c>
      <c r="H6" s="38">
        <f>F6/VLOOKUP(A6,'מחירים שוק חופשי 2023'!A:C,3,0)-1</f>
        <v>-0.41498082010582016</v>
      </c>
      <c r="I6" s="39">
        <f>VLOOKUP(A6,'מחירים שוק חופשי 2023'!A:C,3,0)-F6</f>
        <v>627451</v>
      </c>
      <c r="J6" s="35">
        <v>1124287</v>
      </c>
      <c r="K6" s="22">
        <f t="shared" si="1"/>
        <v>112428.70000000001</v>
      </c>
      <c r="L6" s="18">
        <f>J6/VLOOKUP(A6,'מחירים שוק חופשי 2023'!A:D,4,0)-1</f>
        <v>-0.40513915343915341</v>
      </c>
      <c r="M6" s="41">
        <f>VLOOKUP(A6,'מחירים שוק חופשי 2023'!A:D,4,0)-J6</f>
        <v>765713</v>
      </c>
      <c r="N6" s="40" t="s">
        <v>1</v>
      </c>
      <c r="O6" s="19">
        <v>2.1999999999999999E-2</v>
      </c>
      <c r="P6" s="9"/>
      <c r="Q6" s="9"/>
    </row>
    <row r="7" spans="1:17" x14ac:dyDescent="0.25">
      <c r="A7" s="15" t="s">
        <v>10</v>
      </c>
      <c r="B7" s="15">
        <v>15</v>
      </c>
      <c r="C7" s="15">
        <v>63</v>
      </c>
      <c r="D7" s="15">
        <v>41</v>
      </c>
      <c r="E7" s="25">
        <v>22</v>
      </c>
      <c r="F7" s="30">
        <v>946156</v>
      </c>
      <c r="G7" s="23">
        <f t="shared" si="0"/>
        <v>100000</v>
      </c>
      <c r="H7" s="38">
        <f>F7/VLOOKUP(A7,'מחירים שוק חופשי 2023'!A:C,3,0)-1</f>
        <v>-0.43139663461538458</v>
      </c>
      <c r="I7" s="39">
        <f>VLOOKUP(A7,'מחירים שוק חופשי 2023'!A:C,3,0)-F7</f>
        <v>717844</v>
      </c>
      <c r="J7" s="35">
        <v>1203238</v>
      </c>
      <c r="K7" s="22">
        <f t="shared" si="1"/>
        <v>120323.8</v>
      </c>
      <c r="L7" s="18">
        <f>J7/VLOOKUP(A7,'מחירים שוק חופשי 2023'!A:D,4,0)-1</f>
        <v>-0.42152019230769233</v>
      </c>
      <c r="M7" s="41">
        <f>VLOOKUP(A7,'מחירים שוק חופשי 2023'!A:D,4,0)-J7</f>
        <v>876762</v>
      </c>
      <c r="N7" s="40" t="s">
        <v>1</v>
      </c>
      <c r="O7" s="19">
        <v>2E-3</v>
      </c>
      <c r="P7" s="9"/>
      <c r="Q7" s="9"/>
    </row>
    <row r="8" spans="1:17" x14ac:dyDescent="0.25">
      <c r="A8" s="15" t="s">
        <v>9</v>
      </c>
      <c r="B8" s="15">
        <v>16</v>
      </c>
      <c r="C8" s="15">
        <v>556</v>
      </c>
      <c r="D8" s="15">
        <v>364</v>
      </c>
      <c r="E8" s="25">
        <v>192</v>
      </c>
      <c r="F8" s="30">
        <v>1290169</v>
      </c>
      <c r="G8" s="23">
        <f t="shared" si="0"/>
        <v>129016.90000000001</v>
      </c>
      <c r="H8" s="38">
        <f>F8/VLOOKUP(A8,'מחירים שוק חופשי 2023'!A:C,3,0)-1</f>
        <v>-0.22091243961352658</v>
      </c>
      <c r="I8" s="39">
        <f>VLOOKUP(A8,'מחירים שוק חופשי 2023'!A:C,3,0)-F8</f>
        <v>365831</v>
      </c>
      <c r="J8" s="35">
        <v>1622960</v>
      </c>
      <c r="K8" s="22">
        <f t="shared" si="1"/>
        <v>272960</v>
      </c>
      <c r="L8" s="18">
        <f>J8/VLOOKUP(A8,'מחירים שוק חופשי 2023'!A:D,4,0)-1</f>
        <v>-0.21596135265700478</v>
      </c>
      <c r="M8" s="41">
        <f>VLOOKUP(A8,'מחירים שוק חופשי 2023'!A:D,4,0)-J8</f>
        <v>447040</v>
      </c>
      <c r="N8" s="40" t="s">
        <v>1</v>
      </c>
      <c r="O8" s="19">
        <v>4.8000000000000001E-2</v>
      </c>
      <c r="P8" s="9"/>
      <c r="Q8" s="9"/>
    </row>
    <row r="9" spans="1:17" x14ac:dyDescent="0.25">
      <c r="A9" s="15" t="s">
        <v>18</v>
      </c>
      <c r="B9" s="15">
        <v>1</v>
      </c>
      <c r="C9" s="15">
        <v>46</v>
      </c>
      <c r="D9" s="15">
        <v>30</v>
      </c>
      <c r="E9" s="25">
        <v>16</v>
      </c>
      <c r="F9" s="30">
        <v>2289529</v>
      </c>
      <c r="G9" s="23">
        <f t="shared" si="0"/>
        <v>572382.25</v>
      </c>
      <c r="H9" s="38">
        <f>F9/VLOOKUP(A9,'מחירים שוק חופשי 2023'!A:C,3,0)-1</f>
        <v>-0.26429016709511566</v>
      </c>
      <c r="I9" s="39">
        <f>VLOOKUP(A9,'מחירים שוק חופשי 2023'!A:C,3,0)-F9</f>
        <v>822471</v>
      </c>
      <c r="J9" s="35">
        <v>3045570</v>
      </c>
      <c r="K9" s="22">
        <f t="shared" si="1"/>
        <v>761392.5</v>
      </c>
      <c r="L9" s="18">
        <f>J9/VLOOKUP(A9,'מחירים שוק חופשי 2023'!A:D,4,0)-1</f>
        <v>-0.21707712082262209</v>
      </c>
      <c r="M9" s="41">
        <f>VLOOKUP(A9,'מחירים שוק חופשי 2023'!A:D,4,0)-J9</f>
        <v>844430</v>
      </c>
      <c r="N9" s="40" t="s">
        <v>1</v>
      </c>
      <c r="O9" s="19">
        <v>3.0000000000000001E-3</v>
      </c>
      <c r="P9" s="9"/>
      <c r="Q9" s="9"/>
    </row>
    <row r="10" spans="1:17" x14ac:dyDescent="0.25">
      <c r="A10" s="15" t="s">
        <v>34</v>
      </c>
      <c r="B10" s="15">
        <v>5</v>
      </c>
      <c r="C10" s="15">
        <v>187</v>
      </c>
      <c r="D10" s="15">
        <v>123</v>
      </c>
      <c r="E10" s="25">
        <v>64</v>
      </c>
      <c r="F10" s="30">
        <v>1595475</v>
      </c>
      <c r="G10" s="23">
        <f t="shared" si="0"/>
        <v>245475</v>
      </c>
      <c r="H10" s="38">
        <f>F10/VLOOKUP(A10,'מחירים שוק חופשי 2023'!A:C,3,0)-1</f>
        <v>-0.31933660409556319</v>
      </c>
      <c r="I10" s="39">
        <f>VLOOKUP(A10,'מחירים שוק חופשי 2023'!A:C,3,0)-F10</f>
        <v>748525</v>
      </c>
      <c r="J10" s="35">
        <v>2155948</v>
      </c>
      <c r="K10" s="22">
        <f t="shared" si="1"/>
        <v>538987</v>
      </c>
      <c r="L10" s="18">
        <f>J10/VLOOKUP(A10,'מחירים שוק חופשי 2023'!A:D,4,0)-1</f>
        <v>-0.26418156996587028</v>
      </c>
      <c r="M10" s="41">
        <f>VLOOKUP(A10,'מחירים שוק חופשי 2023'!A:D,4,0)-J10</f>
        <v>774052</v>
      </c>
      <c r="N10" s="40" t="s">
        <v>1</v>
      </c>
      <c r="O10" s="19">
        <v>6.0000000000000001E-3</v>
      </c>
      <c r="P10" s="9"/>
      <c r="Q10" s="9"/>
    </row>
    <row r="11" spans="1:17" x14ac:dyDescent="0.25">
      <c r="A11" s="15" t="s">
        <v>8</v>
      </c>
      <c r="B11" s="15">
        <v>11</v>
      </c>
      <c r="C11" s="15">
        <v>114</v>
      </c>
      <c r="D11" s="15">
        <v>71</v>
      </c>
      <c r="E11" s="25">
        <v>70</v>
      </c>
      <c r="F11" s="30">
        <v>620141</v>
      </c>
      <c r="G11" s="23">
        <f t="shared" si="0"/>
        <v>100000</v>
      </c>
      <c r="H11" s="38">
        <f>F11/VLOOKUP(A11,'מחירים שוק חופשי 2023'!A:C,3,0)-1</f>
        <v>-0.389625</v>
      </c>
      <c r="I11" s="39">
        <f>VLOOKUP(A11,'מחירים שוק חופשי 2023'!A:C,3,0)-F11</f>
        <v>395859</v>
      </c>
      <c r="J11" s="35">
        <v>788216</v>
      </c>
      <c r="K11" s="22">
        <f t="shared" si="1"/>
        <v>100000</v>
      </c>
      <c r="L11" s="18">
        <f>J11/VLOOKUP(A11,'מחירים שוק חופשי 2023'!A:D,4,0)-1</f>
        <v>-0.37935748031496064</v>
      </c>
      <c r="M11" s="41">
        <f>VLOOKUP(A11,'מחירים שוק חופשי 2023'!A:D,4,0)-J11</f>
        <v>481784</v>
      </c>
      <c r="N11" s="40">
        <v>40000</v>
      </c>
      <c r="O11" s="19">
        <v>2.1999999999999999E-2</v>
      </c>
      <c r="P11" s="9"/>
      <c r="Q11" s="9"/>
    </row>
    <row r="12" spans="1:17" x14ac:dyDescent="0.25">
      <c r="A12" s="15" t="s">
        <v>7</v>
      </c>
      <c r="B12" s="15">
        <v>2</v>
      </c>
      <c r="C12" s="15">
        <v>154</v>
      </c>
      <c r="D12" s="15">
        <v>101</v>
      </c>
      <c r="E12" s="25">
        <v>53</v>
      </c>
      <c r="F12" s="30">
        <v>1166090</v>
      </c>
      <c r="G12" s="23">
        <f t="shared" si="0"/>
        <v>116609</v>
      </c>
      <c r="H12" s="38">
        <f>F12/VLOOKUP(A12,'מחירים שוק חופשי 2023'!A:C,3,0)-1</f>
        <v>-0.4561147388059702</v>
      </c>
      <c r="I12" s="39">
        <f>VLOOKUP(A12,'מחירים שוק חופשי 2023'!A:C,3,0)-F12</f>
        <v>977910</v>
      </c>
      <c r="J12" s="35">
        <v>1552666</v>
      </c>
      <c r="K12" s="22">
        <f t="shared" si="1"/>
        <v>202666</v>
      </c>
      <c r="L12" s="18">
        <f>J12/VLOOKUP(A12,'מחירים שוק חופשי 2023'!A:D,4,0)-1</f>
        <v>-0.42064701492537315</v>
      </c>
      <c r="M12" s="41">
        <f>VLOOKUP(A12,'מחירים שוק חופשי 2023'!A:D,4,0)-J12</f>
        <v>1127334</v>
      </c>
      <c r="N12" s="40" t="s">
        <v>1</v>
      </c>
      <c r="O12" s="19">
        <v>4.0000000000000001E-3</v>
      </c>
      <c r="P12" s="9"/>
      <c r="Q12" s="9"/>
    </row>
    <row r="13" spans="1:17" x14ac:dyDescent="0.25">
      <c r="A13" s="15" t="s">
        <v>6</v>
      </c>
      <c r="B13" s="15">
        <v>9</v>
      </c>
      <c r="C13" s="15">
        <v>41</v>
      </c>
      <c r="D13" s="15">
        <v>21</v>
      </c>
      <c r="E13" s="25">
        <v>20</v>
      </c>
      <c r="F13" s="30">
        <v>741025</v>
      </c>
      <c r="G13" s="23">
        <f t="shared" si="0"/>
        <v>100000</v>
      </c>
      <c r="H13" s="38">
        <f>F13/VLOOKUP(A13,'מחירים שוק חופשי 2023'!A:C,3,0)-1</f>
        <v>-0.49105425824175819</v>
      </c>
      <c r="I13" s="39">
        <f>VLOOKUP(A13,'מחירים שוק חופשי 2023'!A:C,3,0)-F13</f>
        <v>714975</v>
      </c>
      <c r="J13" s="35">
        <v>941863</v>
      </c>
      <c r="K13" s="22">
        <f t="shared" si="1"/>
        <v>100000</v>
      </c>
      <c r="L13" s="18">
        <f>J13/VLOOKUP(A13,'מחירים שוק חופשי 2023'!A:D,4,0)-1</f>
        <v>-0.48249285714285717</v>
      </c>
      <c r="M13" s="41">
        <f>VLOOKUP(A13,'מחירים שוק חופשי 2023'!A:D,4,0)-J13</f>
        <v>878137</v>
      </c>
      <c r="N13" s="40">
        <v>60000</v>
      </c>
      <c r="O13" s="19">
        <v>3.0000000000000001E-3</v>
      </c>
      <c r="P13" s="9"/>
      <c r="Q13" s="9"/>
    </row>
    <row r="14" spans="1:17" x14ac:dyDescent="0.25">
      <c r="A14" s="15" t="s">
        <v>33</v>
      </c>
      <c r="B14" s="15">
        <v>6</v>
      </c>
      <c r="C14" s="15">
        <v>745</v>
      </c>
      <c r="D14" s="15">
        <v>487</v>
      </c>
      <c r="E14" s="25">
        <v>258</v>
      </c>
      <c r="F14" s="30">
        <v>814386</v>
      </c>
      <c r="G14" s="23">
        <f t="shared" si="0"/>
        <v>100000</v>
      </c>
      <c r="H14" s="38">
        <f>F14/VLOOKUP(A14,'מחירים שוק חופשי 2023'!A:C,3,0)-1</f>
        <v>-0.437578729281768</v>
      </c>
      <c r="I14" s="39">
        <f>VLOOKUP(A14,'מחירים שוק חופשי 2023'!A:C,3,0)-F14</f>
        <v>633614</v>
      </c>
      <c r="J14" s="35">
        <v>1184308</v>
      </c>
      <c r="K14" s="22">
        <f t="shared" si="1"/>
        <v>118430.8</v>
      </c>
      <c r="L14" s="18">
        <f>J14/VLOOKUP(A14,'מחירים שוק חופשי 2023'!A:D,4,0)-1</f>
        <v>-0.34568618784530392</v>
      </c>
      <c r="M14" s="41">
        <f>VLOOKUP(A14,'מחירים שוק חופשי 2023'!A:D,4,0)-J14</f>
        <v>625692</v>
      </c>
      <c r="N14" s="40" t="s">
        <v>1</v>
      </c>
      <c r="O14" s="18">
        <v>0.08</v>
      </c>
      <c r="P14" s="9"/>
      <c r="Q14" s="9"/>
    </row>
    <row r="15" spans="1:17" x14ac:dyDescent="0.25">
      <c r="A15" s="15" t="s">
        <v>32</v>
      </c>
      <c r="B15" s="15">
        <v>6</v>
      </c>
      <c r="C15" s="15">
        <v>1921</v>
      </c>
      <c r="D15" s="15">
        <v>1255</v>
      </c>
      <c r="E15" s="25">
        <v>666</v>
      </c>
      <c r="F15" s="30">
        <v>957965</v>
      </c>
      <c r="G15" s="23">
        <f t="shared" si="0"/>
        <v>100000</v>
      </c>
      <c r="H15" s="38">
        <f>F15/VLOOKUP(A15,'מחירים שוק חופשי 2023'!A:C,3,0)-1</f>
        <v>-0.3384219613259668</v>
      </c>
      <c r="I15" s="39">
        <f>VLOOKUP(A15,'מחירים שוק חופשי 2023'!A:C,3,0)-F15</f>
        <v>490035</v>
      </c>
      <c r="J15" s="35">
        <v>1380217</v>
      </c>
      <c r="K15" s="22">
        <f t="shared" si="1"/>
        <v>138021.70000000001</v>
      </c>
      <c r="L15" s="18">
        <f>J15/VLOOKUP(A15,'מחירים שוק חופשי 2023'!A:D,4,0)-1</f>
        <v>-0.23744917127071818</v>
      </c>
      <c r="M15" s="41">
        <f>VLOOKUP(A15,'מחירים שוק חופשי 2023'!A:D,4,0)-J15</f>
        <v>429783</v>
      </c>
      <c r="N15" s="40" t="s">
        <v>1</v>
      </c>
      <c r="O15" s="18">
        <v>0.08</v>
      </c>
      <c r="P15" s="9"/>
      <c r="Q15" s="9"/>
    </row>
    <row r="16" spans="1:17" x14ac:dyDescent="0.25">
      <c r="A16" s="15" t="s">
        <v>5</v>
      </c>
      <c r="B16" s="15">
        <v>10</v>
      </c>
      <c r="C16" s="15">
        <v>59</v>
      </c>
      <c r="D16" s="15">
        <v>39</v>
      </c>
      <c r="E16" s="25">
        <v>20</v>
      </c>
      <c r="F16" s="30">
        <v>836981</v>
      </c>
      <c r="G16" s="23">
        <f t="shared" si="0"/>
        <v>100000</v>
      </c>
      <c r="H16" s="38">
        <f>F16/VLOOKUP(A16,'מחירים שוק חופשי 2023'!A:C,3,0)-1</f>
        <v>-0.44935460526315785</v>
      </c>
      <c r="I16" s="39">
        <f>VLOOKUP(A16,'מחירים שוק חופשי 2023'!A:C,3,0)-F16</f>
        <v>683019</v>
      </c>
      <c r="J16" s="35">
        <v>1226443</v>
      </c>
      <c r="K16" s="22">
        <f t="shared" si="1"/>
        <v>122644.3</v>
      </c>
      <c r="L16" s="18">
        <f>J16/VLOOKUP(A16,'מחירים שוק חופשי 2023'!A:D,4,0)-1</f>
        <v>-0.35450368421052636</v>
      </c>
      <c r="M16" s="41">
        <f>VLOOKUP(A16,'מחירים שוק חופשי 2023'!A:D,4,0)-J16</f>
        <v>673557</v>
      </c>
      <c r="N16" s="40" t="s">
        <v>1</v>
      </c>
      <c r="O16" s="19">
        <v>1.2E-2</v>
      </c>
      <c r="P16" s="9"/>
      <c r="Q16" s="9"/>
    </row>
    <row r="17" spans="1:17" x14ac:dyDescent="0.25">
      <c r="A17" s="15" t="s">
        <v>4</v>
      </c>
      <c r="B17" s="15">
        <v>14</v>
      </c>
      <c r="C17" s="15">
        <v>486</v>
      </c>
      <c r="D17" s="15">
        <v>317</v>
      </c>
      <c r="E17" s="25">
        <v>169</v>
      </c>
      <c r="F17" s="30">
        <v>1069703</v>
      </c>
      <c r="G17" s="23">
        <f t="shared" si="0"/>
        <v>106970.3</v>
      </c>
      <c r="H17" s="38">
        <f>F17/VLOOKUP(A17,'מחירים שוק חופשי 2023'!A:C,3,0)-1</f>
        <v>-0.40039069506726455</v>
      </c>
      <c r="I17" s="39">
        <f>VLOOKUP(A17,'מחירים שוק חופשי 2023'!A:C,3,0)-F17</f>
        <v>714297</v>
      </c>
      <c r="J17" s="35">
        <v>1399529</v>
      </c>
      <c r="K17" s="22">
        <f t="shared" si="1"/>
        <v>139952.9</v>
      </c>
      <c r="L17" s="18">
        <f>J17/VLOOKUP(A17,'מחירים שוק חופשי 2023'!A:D,4,0)-1</f>
        <v>-0.3724085201793722</v>
      </c>
      <c r="M17" s="41">
        <f>VLOOKUP(A17,'מחירים שוק חופשי 2023'!A:D,4,0)-J17</f>
        <v>830471</v>
      </c>
      <c r="N17" s="40" t="s">
        <v>1</v>
      </c>
      <c r="O17" s="19">
        <v>3.1E-2</v>
      </c>
      <c r="P17" s="9"/>
      <c r="Q17" s="9"/>
    </row>
    <row r="18" spans="1:17" x14ac:dyDescent="0.25">
      <c r="A18" s="15" t="s">
        <v>3</v>
      </c>
      <c r="B18" s="15">
        <v>12</v>
      </c>
      <c r="C18" s="15">
        <v>87</v>
      </c>
      <c r="D18" s="15">
        <v>44</v>
      </c>
      <c r="E18" s="25">
        <v>43</v>
      </c>
      <c r="F18" s="30">
        <v>645259</v>
      </c>
      <c r="G18" s="23">
        <f t="shared" si="0"/>
        <v>100000</v>
      </c>
      <c r="H18" s="38">
        <f>F18/VLOOKUP(A18,'מחירים שוק חופשי 2023'!A:C,3,0)-1</f>
        <v>-0.3495372983870968</v>
      </c>
      <c r="I18" s="39">
        <f>VLOOKUP(A18,'מחירים שוק חופשי 2023'!A:C,3,0)-F18</f>
        <v>346741</v>
      </c>
      <c r="J18" s="35">
        <v>820142</v>
      </c>
      <c r="K18" s="22">
        <f t="shared" si="1"/>
        <v>100000</v>
      </c>
      <c r="L18" s="18">
        <f>J18/VLOOKUP(A18,'מחירים שוק חופשי 2023'!A:D,4,0)-1</f>
        <v>-0.33859516129032263</v>
      </c>
      <c r="M18" s="41">
        <f>VLOOKUP(A18,'מחירים שוק חופשי 2023'!A:D,4,0)-J18</f>
        <v>419858</v>
      </c>
      <c r="N18" s="40">
        <v>40000</v>
      </c>
      <c r="O18" s="19">
        <v>1.7999999999999999E-2</v>
      </c>
      <c r="P18" s="9"/>
      <c r="Q18" s="9"/>
    </row>
    <row r="19" spans="1:17" x14ac:dyDescent="0.25">
      <c r="A19" s="15" t="s">
        <v>2</v>
      </c>
      <c r="B19" s="15">
        <v>4</v>
      </c>
      <c r="C19" s="15">
        <v>622</v>
      </c>
      <c r="D19" s="15">
        <v>407</v>
      </c>
      <c r="E19" s="25">
        <v>215</v>
      </c>
      <c r="F19" s="30">
        <v>1327593</v>
      </c>
      <c r="G19" s="23">
        <f t="shared" si="0"/>
        <v>132759.30000000002</v>
      </c>
      <c r="H19" s="38">
        <f>F19/VLOOKUP(A19,'מחירים שוק חופשי 2023'!A:C,3,0)-1</f>
        <v>-0.37846769662921353</v>
      </c>
      <c r="I19" s="39">
        <f>VLOOKUP(A19,'מחירים שוק חופשי 2023'!A:C,3,0)-F19</f>
        <v>808407</v>
      </c>
      <c r="J19" s="35">
        <v>1781867</v>
      </c>
      <c r="K19" s="22">
        <f t="shared" si="1"/>
        <v>431867</v>
      </c>
      <c r="L19" s="18">
        <f>J19/VLOOKUP(A19,'מחירים שוק חופשי 2023'!A:D,4,0)-1</f>
        <v>-0.33263408239700376</v>
      </c>
      <c r="M19" s="41">
        <f>VLOOKUP(A19,'מחירים שוק חופשי 2023'!A:D,4,0)-J19</f>
        <v>888133</v>
      </c>
      <c r="N19" s="40" t="s">
        <v>1</v>
      </c>
      <c r="O19" s="19">
        <v>1.2999999999999999E-2</v>
      </c>
      <c r="P19" s="9"/>
      <c r="Q19" s="9"/>
    </row>
    <row r="20" spans="1:17" ht="15.75" thickBot="1" x14ac:dyDescent="0.3">
      <c r="A20" s="15" t="s">
        <v>0</v>
      </c>
      <c r="B20" s="15">
        <v>13</v>
      </c>
      <c r="C20" s="15">
        <v>117</v>
      </c>
      <c r="D20" s="15">
        <v>77</v>
      </c>
      <c r="E20" s="25">
        <v>40</v>
      </c>
      <c r="F20" s="31">
        <v>869480</v>
      </c>
      <c r="G20" s="23">
        <f t="shared" si="0"/>
        <v>100000</v>
      </c>
      <c r="H20" s="38">
        <f>F20/VLOOKUP(A20,'מחירים שוק חופשי 2023'!A:C,3,0)-1</f>
        <v>-0.2988064516129032</v>
      </c>
      <c r="I20" s="39">
        <f>VLOOKUP(A20,'מחירים שוק חופשי 2023'!A:C,3,0)-F20</f>
        <v>370520</v>
      </c>
      <c r="J20" s="36">
        <v>1105133</v>
      </c>
      <c r="K20" s="32">
        <f t="shared" si="1"/>
        <v>110513.3</v>
      </c>
      <c r="L20" s="33">
        <f>J20/VLOOKUP(A20,'מחירים שוק חופשי 2023'!A:D,4,0)-1</f>
        <v>-0.28701096774193546</v>
      </c>
      <c r="M20" s="42">
        <f>VLOOKUP(A20,'מחירים שוק חופשי 2023'!A:D,4,0)-J20</f>
        <v>444867</v>
      </c>
      <c r="N20" s="40">
        <v>40000</v>
      </c>
      <c r="O20" s="19">
        <v>1.4E-2</v>
      </c>
      <c r="P20" s="9"/>
      <c r="Q20" s="9"/>
    </row>
    <row r="28" spans="1:17" x14ac:dyDescent="0.25">
      <c r="N28" s="16"/>
    </row>
  </sheetData>
  <mergeCells count="7">
    <mergeCell ref="C1:E1"/>
    <mergeCell ref="F2:I2"/>
    <mergeCell ref="J2:M2"/>
    <mergeCell ref="A2:E2"/>
    <mergeCell ref="N2:O2"/>
    <mergeCell ref="H1:I1"/>
    <mergeCell ref="L1:M1"/>
  </mergeCells>
  <pageMargins left="0.7" right="0.7" top="0.75" bottom="0.75" header="0.3" footer="0.3"/>
  <pageSetup paperSize="9" orientation="landscape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2F98-D550-46DE-958A-15CD8F1E0B22}">
  <dimension ref="A1:D18"/>
  <sheetViews>
    <sheetView rightToLeft="1" workbookViewId="0">
      <selection activeCell="D14" sqref="D14"/>
    </sheetView>
  </sheetViews>
  <sheetFormatPr defaultRowHeight="14.25" x14ac:dyDescent="0.2"/>
  <cols>
    <col min="1" max="1" width="13.25" bestFit="1" customWidth="1"/>
    <col min="2" max="2" width="6.625" bestFit="1" customWidth="1"/>
    <col min="3" max="3" width="10.25" bestFit="1" customWidth="1"/>
    <col min="4" max="4" width="10.375" bestFit="1" customWidth="1"/>
  </cols>
  <sheetData>
    <row r="1" spans="1:4" ht="40.15" customHeight="1" x14ac:dyDescent="0.25">
      <c r="A1" s="8" t="s">
        <v>16</v>
      </c>
      <c r="B1" s="4" t="s">
        <v>21</v>
      </c>
      <c r="C1" s="6" t="s">
        <v>19</v>
      </c>
      <c r="D1" s="6" t="s">
        <v>20</v>
      </c>
    </row>
    <row r="2" spans="1:4" x14ac:dyDescent="0.2">
      <c r="A2" s="2" t="s">
        <v>13</v>
      </c>
      <c r="B2" s="5">
        <v>17500</v>
      </c>
      <c r="C2" s="3">
        <f>'מחירים שוק חופשי 2023'!B2*80</f>
        <v>1400000</v>
      </c>
      <c r="D2" s="3">
        <f>'מחירים שוק חופשי 2023'!B2*100</f>
        <v>1750000</v>
      </c>
    </row>
    <row r="3" spans="1:4" x14ac:dyDescent="0.2">
      <c r="A3" s="2" t="s">
        <v>12</v>
      </c>
      <c r="B3" s="5">
        <v>22400</v>
      </c>
      <c r="C3" s="3">
        <f>'מחירים שוק חופשי 2023'!B3*80</f>
        <v>1792000</v>
      </c>
      <c r="D3" s="3">
        <f>'מחירים שוק חופשי 2023'!B3*100</f>
        <v>2240000</v>
      </c>
    </row>
    <row r="4" spans="1:4" x14ac:dyDescent="0.2">
      <c r="A4" s="2" t="s">
        <v>11</v>
      </c>
      <c r="B4" s="5">
        <v>18900</v>
      </c>
      <c r="C4" s="3">
        <f>'מחירים שוק חופשי 2023'!B4*80</f>
        <v>1512000</v>
      </c>
      <c r="D4" s="3">
        <f>'מחירים שוק חופשי 2023'!B4*100</f>
        <v>1890000</v>
      </c>
    </row>
    <row r="5" spans="1:4" x14ac:dyDescent="0.2">
      <c r="A5" s="2" t="s">
        <v>10</v>
      </c>
      <c r="B5" s="5">
        <v>20800</v>
      </c>
      <c r="C5" s="3">
        <f>'מחירים שוק חופשי 2023'!B5*80</f>
        <v>1664000</v>
      </c>
      <c r="D5" s="3">
        <f>'מחירים שוק חופשי 2023'!B5*100</f>
        <v>2080000</v>
      </c>
    </row>
    <row r="6" spans="1:4" x14ac:dyDescent="0.2">
      <c r="A6" s="2" t="s">
        <v>9</v>
      </c>
      <c r="B6" s="5">
        <v>20700</v>
      </c>
      <c r="C6" s="3">
        <f>'מחירים שוק חופשי 2023'!B6*80</f>
        <v>1656000</v>
      </c>
      <c r="D6" s="3">
        <f>'מחירים שוק חופשי 2023'!B6*100</f>
        <v>2070000</v>
      </c>
    </row>
    <row r="7" spans="1:4" x14ac:dyDescent="0.2">
      <c r="A7" s="2" t="s">
        <v>18</v>
      </c>
      <c r="B7" s="5">
        <v>38900</v>
      </c>
      <c r="C7" s="3">
        <f>'מחירים שוק חופשי 2023'!B7*80</f>
        <v>3112000</v>
      </c>
      <c r="D7" s="3">
        <f>'מחירים שוק חופשי 2023'!B7*100</f>
        <v>3890000</v>
      </c>
    </row>
    <row r="8" spans="1:4" x14ac:dyDescent="0.2">
      <c r="A8" s="2" t="s">
        <v>34</v>
      </c>
      <c r="B8" s="5">
        <v>29300</v>
      </c>
      <c r="C8" s="3">
        <f>'מחירים שוק חופשי 2023'!B8*80</f>
        <v>2344000</v>
      </c>
      <c r="D8" s="3">
        <f>'מחירים שוק חופשי 2023'!B8*100</f>
        <v>2930000</v>
      </c>
    </row>
    <row r="9" spans="1:4" x14ac:dyDescent="0.2">
      <c r="A9" s="2" t="s">
        <v>8</v>
      </c>
      <c r="B9" s="5">
        <v>12700</v>
      </c>
      <c r="C9" s="3">
        <f>'מחירים שוק חופשי 2023'!B9*80</f>
        <v>1016000</v>
      </c>
      <c r="D9" s="3">
        <f>'מחירים שוק חופשי 2023'!B9*100</f>
        <v>1270000</v>
      </c>
    </row>
    <row r="10" spans="1:4" x14ac:dyDescent="0.2">
      <c r="A10" s="2" t="s">
        <v>7</v>
      </c>
      <c r="B10" s="5">
        <v>26800</v>
      </c>
      <c r="C10" s="3">
        <f>'מחירים שוק חופשי 2023'!B10*80</f>
        <v>2144000</v>
      </c>
      <c r="D10" s="3">
        <f>'מחירים שוק חופשי 2023'!B10*100</f>
        <v>2680000</v>
      </c>
    </row>
    <row r="11" spans="1:4" x14ac:dyDescent="0.2">
      <c r="A11" s="2" t="s">
        <v>6</v>
      </c>
      <c r="B11" s="5">
        <v>18200</v>
      </c>
      <c r="C11" s="3">
        <f>'מחירים שוק חופשי 2023'!B11*80</f>
        <v>1456000</v>
      </c>
      <c r="D11" s="3">
        <f>'מחירים שוק חופשי 2023'!B11*100</f>
        <v>1820000</v>
      </c>
    </row>
    <row r="12" spans="1:4" x14ac:dyDescent="0.2">
      <c r="A12" s="2" t="s">
        <v>36</v>
      </c>
      <c r="B12" s="5">
        <v>18100</v>
      </c>
      <c r="C12" s="3">
        <f>'מחירים שוק חופשי 2023'!B12*80</f>
        <v>1448000</v>
      </c>
      <c r="D12" s="3">
        <f>'מחירים שוק חופשי 2023'!B12*100</f>
        <v>1810000</v>
      </c>
    </row>
    <row r="13" spans="1:4" x14ac:dyDescent="0.2">
      <c r="A13" s="2" t="s">
        <v>37</v>
      </c>
      <c r="B13" s="5">
        <v>18100</v>
      </c>
      <c r="C13" s="3">
        <f>'מחירים שוק חופשי 2023'!B13*80</f>
        <v>1448000</v>
      </c>
      <c r="D13" s="3">
        <f>'מחירים שוק חופשי 2023'!B13*100</f>
        <v>1810000</v>
      </c>
    </row>
    <row r="14" spans="1:4" x14ac:dyDescent="0.2">
      <c r="A14" s="2" t="s">
        <v>5</v>
      </c>
      <c r="B14" s="5">
        <v>19000</v>
      </c>
      <c r="C14" s="3">
        <f>'מחירים שוק חופשי 2023'!B14*80</f>
        <v>1520000</v>
      </c>
      <c r="D14" s="3">
        <f>'מחירים שוק חופשי 2023'!B14*100</f>
        <v>1900000</v>
      </c>
    </row>
    <row r="15" spans="1:4" x14ac:dyDescent="0.2">
      <c r="A15" s="2" t="s">
        <v>4</v>
      </c>
      <c r="B15" s="5">
        <v>22300</v>
      </c>
      <c r="C15" s="3">
        <f>'מחירים שוק חופשי 2023'!B15*80</f>
        <v>1784000</v>
      </c>
      <c r="D15" s="3">
        <f>'מחירים שוק חופשי 2023'!B15*100</f>
        <v>2230000</v>
      </c>
    </row>
    <row r="16" spans="1:4" x14ac:dyDescent="0.2">
      <c r="A16" s="2" t="s">
        <v>3</v>
      </c>
      <c r="B16" s="5">
        <v>12400</v>
      </c>
      <c r="C16" s="3">
        <f>'מחירים שוק חופשי 2023'!B16*80</f>
        <v>992000</v>
      </c>
      <c r="D16" s="3">
        <f>'מחירים שוק חופשי 2023'!B16*100</f>
        <v>1240000</v>
      </c>
    </row>
    <row r="17" spans="1:4" x14ac:dyDescent="0.2">
      <c r="A17" s="2" t="s">
        <v>2</v>
      </c>
      <c r="B17" s="5">
        <v>26700</v>
      </c>
      <c r="C17" s="3">
        <f>'מחירים שוק חופשי 2023'!B17*80</f>
        <v>2136000</v>
      </c>
      <c r="D17" s="3">
        <f>'מחירים שוק חופשי 2023'!B17*100</f>
        <v>2670000</v>
      </c>
    </row>
    <row r="18" spans="1:4" ht="15" thickBot="1" x14ac:dyDescent="0.25">
      <c r="A18" s="2" t="s">
        <v>0</v>
      </c>
      <c r="B18" s="5">
        <v>15500</v>
      </c>
      <c r="C18" s="3">
        <f>'מחירים שוק חופשי 2023'!B18*80</f>
        <v>1240000</v>
      </c>
      <c r="D18" s="7">
        <f>'מחירים שוק חופשי 2023'!B18*100</f>
        <v>1550000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ראשי</vt:lpstr>
      <vt:lpstr>מחירים שוק חופשי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1234</cp:lastModifiedBy>
  <cp:lastPrinted>2024-01-22T11:19:48Z</cp:lastPrinted>
  <dcterms:created xsi:type="dcterms:W3CDTF">2024-01-09T23:06:58Z</dcterms:created>
  <dcterms:modified xsi:type="dcterms:W3CDTF">2024-01-22T12:19:01Z</dcterms:modified>
</cp:coreProperties>
</file>