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-120" yWindow="-120" windowWidth="20640" windowHeight="11160"/>
  </bookViews>
  <sheets>
    <sheet name="גליון הזנת נתונים אישיים" sheetId="2" r:id="rId1"/>
    <sheet name="גיליון חישובים" sheetId="1" r:id="rId2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A4" i="1" l="1"/>
  <c r="D4" i="2" l="1"/>
  <c r="J3" i="2"/>
  <c r="J4" i="2" s="1"/>
  <c r="AM4" i="1" l="1"/>
  <c r="AF4" i="1" s="1"/>
  <c r="J5" i="2"/>
  <c r="AM5" i="1"/>
  <c r="AM10" i="1"/>
  <c r="AQ4" i="1" l="1"/>
  <c r="J6" i="2"/>
  <c r="Z4" i="1"/>
  <c r="AL4" i="1" s="1"/>
  <c r="AN4" i="1" s="1"/>
  <c r="AO4" i="1" s="1"/>
  <c r="AM47" i="1"/>
  <c r="AF47" i="1" s="1"/>
  <c r="AM55" i="1"/>
  <c r="AM63" i="1"/>
  <c r="AM75" i="1"/>
  <c r="AM79" i="1"/>
  <c r="AM84" i="1"/>
  <c r="AM52" i="1"/>
  <c r="AM54" i="1"/>
  <c r="AM57" i="1"/>
  <c r="AM59" i="1"/>
  <c r="AM62" i="1"/>
  <c r="AM65" i="1"/>
  <c r="AM69" i="1"/>
  <c r="AM72" i="1"/>
  <c r="AM74" i="1"/>
  <c r="AM76" i="1"/>
  <c r="AM78" i="1"/>
  <c r="AM81" i="1"/>
  <c r="AM83" i="1"/>
  <c r="AM60" i="1"/>
  <c r="AM67" i="1"/>
  <c r="AM71" i="1"/>
  <c r="AM53" i="1"/>
  <c r="AM56" i="1"/>
  <c r="AM58" i="1"/>
  <c r="AM61" i="1"/>
  <c r="AM64" i="1"/>
  <c r="AM66" i="1"/>
  <c r="AM68" i="1"/>
  <c r="AM70" i="1"/>
  <c r="AM73" i="1"/>
  <c r="AM77" i="1"/>
  <c r="AM80" i="1"/>
  <c r="AM82" i="1"/>
  <c r="AM34" i="1"/>
  <c r="AF34" i="1" s="1"/>
  <c r="AM18" i="1"/>
  <c r="AF18" i="1" s="1"/>
  <c r="AM49" i="1"/>
  <c r="AF49" i="1" s="1"/>
  <c r="AM45" i="1"/>
  <c r="AF45" i="1" s="1"/>
  <c r="AM29" i="1"/>
  <c r="AF29" i="1" s="1"/>
  <c r="AM13" i="1"/>
  <c r="AF13" i="1" s="1"/>
  <c r="AM42" i="1"/>
  <c r="AF42" i="1" s="1"/>
  <c r="AM26" i="1"/>
  <c r="AF26" i="1" s="1"/>
  <c r="AF10" i="1"/>
  <c r="AM37" i="1"/>
  <c r="AF37" i="1" s="1"/>
  <c r="AM21" i="1"/>
  <c r="AF21" i="1" s="1"/>
  <c r="AM50" i="1"/>
  <c r="AF50" i="1" s="1"/>
  <c r="AM41" i="1"/>
  <c r="AF41" i="1" s="1"/>
  <c r="AM33" i="1"/>
  <c r="AF33" i="1" s="1"/>
  <c r="AM25" i="1"/>
  <c r="AF25" i="1" s="1"/>
  <c r="AM17" i="1"/>
  <c r="AF17" i="1" s="1"/>
  <c r="AM9" i="1"/>
  <c r="AF9" i="1" s="1"/>
  <c r="AM46" i="1"/>
  <c r="AF46" i="1" s="1"/>
  <c r="AM38" i="1"/>
  <c r="AF38" i="1" s="1"/>
  <c r="AM30" i="1"/>
  <c r="AF30" i="1" s="1"/>
  <c r="AM22" i="1"/>
  <c r="AF22" i="1" s="1"/>
  <c r="AM14" i="1"/>
  <c r="AF14" i="1" s="1"/>
  <c r="AM6" i="1"/>
  <c r="AM51" i="1"/>
  <c r="AF51" i="1" s="1"/>
  <c r="AM44" i="1"/>
  <c r="AF44" i="1" s="1"/>
  <c r="AM40" i="1"/>
  <c r="AF40" i="1" s="1"/>
  <c r="AM36" i="1"/>
  <c r="AF36" i="1" s="1"/>
  <c r="AM32" i="1"/>
  <c r="AF32" i="1" s="1"/>
  <c r="AM28" i="1"/>
  <c r="AF28" i="1" s="1"/>
  <c r="AM24" i="1"/>
  <c r="AF24" i="1" s="1"/>
  <c r="AM20" i="1"/>
  <c r="AF20" i="1" s="1"/>
  <c r="AM16" i="1"/>
  <c r="AF16" i="1" s="1"/>
  <c r="AM12" i="1"/>
  <c r="AF12" i="1" s="1"/>
  <c r="AM8" i="1"/>
  <c r="AF8" i="1" s="1"/>
  <c r="AM48" i="1"/>
  <c r="AF48" i="1" s="1"/>
  <c r="AM43" i="1"/>
  <c r="AF43" i="1" s="1"/>
  <c r="AM39" i="1"/>
  <c r="AF39" i="1" s="1"/>
  <c r="AM35" i="1"/>
  <c r="AF35" i="1" s="1"/>
  <c r="AM31" i="1"/>
  <c r="AF31" i="1" s="1"/>
  <c r="AM27" i="1"/>
  <c r="AF27" i="1" s="1"/>
  <c r="AM23" i="1"/>
  <c r="AF23" i="1" s="1"/>
  <c r="AM19" i="1"/>
  <c r="AF19" i="1" s="1"/>
  <c r="AM15" i="1"/>
  <c r="AF15" i="1" s="1"/>
  <c r="AM11" i="1"/>
  <c r="AF11" i="1" s="1"/>
  <c r="AM7" i="1"/>
  <c r="AA5" i="1"/>
  <c r="AQ5" i="1" s="1"/>
  <c r="J7" i="2" l="1"/>
  <c r="AJ4" i="1"/>
  <c r="AH4" i="1"/>
  <c r="Z5" i="1"/>
  <c r="AL5" i="1" s="1"/>
  <c r="AF7" i="1"/>
  <c r="AF5" i="1"/>
  <c r="AF80" i="1"/>
  <c r="AF68" i="1"/>
  <c r="AF58" i="1"/>
  <c r="AF67" i="1"/>
  <c r="AF78" i="1"/>
  <c r="AF69" i="1"/>
  <c r="AF57" i="1"/>
  <c r="AF79" i="1"/>
  <c r="AF77" i="1"/>
  <c r="AF66" i="1"/>
  <c r="AF56" i="1"/>
  <c r="AF60" i="1"/>
  <c r="AF76" i="1"/>
  <c r="AF65" i="1"/>
  <c r="AF54" i="1"/>
  <c r="AF75" i="1"/>
  <c r="AF73" i="1"/>
  <c r="AF64" i="1"/>
  <c r="AF53" i="1"/>
  <c r="AF83" i="1"/>
  <c r="AF74" i="1"/>
  <c r="AF62" i="1"/>
  <c r="AF52" i="1"/>
  <c r="AF63" i="1"/>
  <c r="AF82" i="1"/>
  <c r="AF70" i="1"/>
  <c r="AF61" i="1"/>
  <c r="AF71" i="1"/>
  <c r="AF81" i="1"/>
  <c r="AF72" i="1"/>
  <c r="AF59" i="1"/>
  <c r="AF84" i="1"/>
  <c r="AF55" i="1"/>
  <c r="AA6" i="1"/>
  <c r="AQ6" i="1" s="1"/>
  <c r="AF6" i="1"/>
  <c r="AI4" i="1" l="1"/>
  <c r="J8" i="2"/>
  <c r="AH5" i="1"/>
  <c r="AJ5" i="1"/>
  <c r="AI5" i="1" s="1"/>
  <c r="Z6" i="1"/>
  <c r="AL6" i="1" s="1"/>
  <c r="AA7" i="1"/>
  <c r="AQ7" i="1" s="1"/>
  <c r="AP4" i="1" l="1"/>
  <c r="J9" i="2"/>
  <c r="AJ6" i="1"/>
  <c r="AI6" i="1" s="1"/>
  <c r="AH6" i="1"/>
  <c r="Z7" i="1"/>
  <c r="AL7" i="1" s="1"/>
  <c r="AA8" i="1"/>
  <c r="AG4" i="1" l="1"/>
  <c r="AE4" i="1" s="1"/>
  <c r="AQ8" i="1"/>
  <c r="J10" i="2"/>
  <c r="AJ7" i="1"/>
  <c r="AH7" i="1"/>
  <c r="Z8" i="1"/>
  <c r="AL8" i="1" s="1"/>
  <c r="AA9" i="1"/>
  <c r="AA10" i="1" s="1"/>
  <c r="AQ10" i="1" s="1"/>
  <c r="AC4" i="1" l="1"/>
  <c r="AD4" i="1" s="1"/>
  <c r="J11" i="2"/>
  <c r="AQ9" i="1"/>
  <c r="AJ8" i="1"/>
  <c r="AH8" i="1"/>
  <c r="AI7" i="1"/>
  <c r="Z10" i="1"/>
  <c r="AL10" i="1" s="1"/>
  <c r="Z9" i="1"/>
  <c r="AL9" i="1" s="1"/>
  <c r="AA11" i="1"/>
  <c r="AS4" i="1" l="1"/>
  <c r="AR4" i="1"/>
  <c r="AN5" i="1"/>
  <c r="AO5" i="1" s="1"/>
  <c r="AP5" i="1" s="1"/>
  <c r="AQ11" i="1"/>
  <c r="J12" i="2"/>
  <c r="AJ9" i="1"/>
  <c r="AI9" i="1" s="1"/>
  <c r="AH9" i="1"/>
  <c r="AJ10" i="1"/>
  <c r="AI10" i="1" s="1"/>
  <c r="AH10" i="1"/>
  <c r="AI8" i="1"/>
  <c r="Z11" i="1"/>
  <c r="AL11" i="1" s="1"/>
  <c r="AA12" i="1"/>
  <c r="AQ12" i="1" s="1"/>
  <c r="AG5" i="1" l="1"/>
  <c r="AC5" i="1" s="1"/>
  <c r="AD5" i="1" s="1"/>
  <c r="J13" i="2"/>
  <c r="AH11" i="1"/>
  <c r="AJ11" i="1"/>
  <c r="AI11" i="1" s="1"/>
  <c r="Z12" i="1"/>
  <c r="AL12" i="1" s="1"/>
  <c r="AA13" i="1"/>
  <c r="AQ13" i="1" s="1"/>
  <c r="AE5" i="1" l="1"/>
  <c r="AN6" i="1"/>
  <c r="AS5" i="1"/>
  <c r="AR5" i="1"/>
  <c r="AJ12" i="1"/>
  <c r="AI12" i="1" s="1"/>
  <c r="AH12" i="1"/>
  <c r="Z13" i="1"/>
  <c r="AL13" i="1" s="1"/>
  <c r="AA14" i="1"/>
  <c r="AO6" i="1" l="1"/>
  <c r="AP6" i="1" s="1"/>
  <c r="AG6" i="1" s="1"/>
  <c r="AQ14" i="1"/>
  <c r="AJ13" i="1"/>
  <c r="AI13" i="1" s="1"/>
  <c r="AH13" i="1"/>
  <c r="Z14" i="1"/>
  <c r="AL14" i="1" s="1"/>
  <c r="AA15" i="1"/>
  <c r="AE6" i="1" l="1"/>
  <c r="AQ15" i="1"/>
  <c r="AJ14" i="1"/>
  <c r="AI14" i="1" s="1"/>
  <c r="AH14" i="1"/>
  <c r="AC6" i="1"/>
  <c r="AD6" i="1" s="1"/>
  <c r="Z15" i="1"/>
  <c r="AL15" i="1" s="1"/>
  <c r="AA16" i="1"/>
  <c r="AQ16" i="1" l="1"/>
  <c r="AN7" i="1"/>
  <c r="AS6" i="1"/>
  <c r="AR6" i="1"/>
  <c r="AH15" i="1"/>
  <c r="AJ15" i="1"/>
  <c r="AI15" i="1" s="1"/>
  <c r="Z16" i="1"/>
  <c r="AL16" i="1" s="1"/>
  <c r="AA17" i="1"/>
  <c r="AQ17" i="1" s="1"/>
  <c r="AO7" i="1" l="1"/>
  <c r="AP7" i="1" s="1"/>
  <c r="AG7" i="1" s="1"/>
  <c r="AE7" i="1" s="1"/>
  <c r="AJ16" i="1"/>
  <c r="AI16" i="1" s="1"/>
  <c r="AH16" i="1"/>
  <c r="Z17" i="1"/>
  <c r="AL17" i="1" s="1"/>
  <c r="AA18" i="1"/>
  <c r="AC7" i="1" l="1"/>
  <c r="AR7" i="1" s="1"/>
  <c r="AH17" i="1"/>
  <c r="AJ17" i="1"/>
  <c r="AI17" i="1" s="1"/>
  <c r="Z18" i="1"/>
  <c r="AL18" i="1" s="1"/>
  <c r="AA19" i="1"/>
  <c r="AQ19" i="1" s="1"/>
  <c r="AD7" i="1" l="1"/>
  <c r="AN8" i="1" s="1"/>
  <c r="AO8" i="1" s="1"/>
  <c r="AP8" i="1" s="1"/>
  <c r="AG8" i="1" s="1"/>
  <c r="AS7" i="1"/>
  <c r="Z19" i="1"/>
  <c r="AL19" i="1" s="1"/>
  <c r="AA20" i="1"/>
  <c r="AQ20" i="1" s="1"/>
  <c r="AE8" i="1" l="1"/>
  <c r="AC8" i="1"/>
  <c r="Z20" i="1"/>
  <c r="AL20" i="1" s="1"/>
  <c r="AA21" i="1"/>
  <c r="AD8" i="1" l="1"/>
  <c r="AN9" i="1" s="1"/>
  <c r="AO9" i="1" s="1"/>
  <c r="AP9" i="1" s="1"/>
  <c r="AR8" i="1"/>
  <c r="AS8" i="1"/>
  <c r="Z21" i="1"/>
  <c r="AL21" i="1" s="1"/>
  <c r="AA22" i="1"/>
  <c r="AQ22" i="1" s="1"/>
  <c r="AG9" i="1" l="1"/>
  <c r="AE9" i="1" s="1"/>
  <c r="Z22" i="1"/>
  <c r="AL22" i="1" s="1"/>
  <c r="AA23" i="1"/>
  <c r="AQ23" i="1" s="1"/>
  <c r="AC9" i="1" l="1"/>
  <c r="AD9" i="1" s="1"/>
  <c r="Z23" i="1"/>
  <c r="AL23" i="1" s="1"/>
  <c r="AA24" i="1"/>
  <c r="AN10" i="1" l="1"/>
  <c r="AS9" i="1"/>
  <c r="AR9" i="1"/>
  <c r="Z24" i="1"/>
  <c r="AL24" i="1" s="1"/>
  <c r="AA25" i="1"/>
  <c r="AQ25" i="1" s="1"/>
  <c r="AO10" i="1" l="1"/>
  <c r="AP10" i="1" s="1"/>
  <c r="Z25" i="1"/>
  <c r="AL25" i="1" s="1"/>
  <c r="AA26" i="1"/>
  <c r="AQ26" i="1" s="1"/>
  <c r="AG10" i="1" l="1"/>
  <c r="AC10" i="1" s="1"/>
  <c r="AD10" i="1" s="1"/>
  <c r="Z26" i="1"/>
  <c r="AL26" i="1" s="1"/>
  <c r="AA27" i="1"/>
  <c r="AQ27" i="1" s="1"/>
  <c r="AE10" i="1" l="1"/>
  <c r="AS10" i="1"/>
  <c r="AN11" i="1"/>
  <c r="AR10" i="1"/>
  <c r="Z27" i="1"/>
  <c r="AL27" i="1" s="1"/>
  <c r="AA28" i="1"/>
  <c r="AO11" i="1" l="1"/>
  <c r="AP11" i="1" s="1"/>
  <c r="Z28" i="1"/>
  <c r="AL28" i="1" s="1"/>
  <c r="AA29" i="1"/>
  <c r="AQ29" i="1" s="1"/>
  <c r="AG11" i="1" l="1"/>
  <c r="AE11" i="1" s="1"/>
  <c r="Z29" i="1"/>
  <c r="AL29" i="1" s="1"/>
  <c r="AA30" i="1"/>
  <c r="AQ30" i="1" s="1"/>
  <c r="AC11" i="1" l="1"/>
  <c r="AD11" i="1" s="1"/>
  <c r="AN12" i="1" s="1"/>
  <c r="Z30" i="1"/>
  <c r="AL30" i="1" s="1"/>
  <c r="AA31" i="1"/>
  <c r="AQ31" i="1" s="1"/>
  <c r="AR11" i="1" l="1"/>
  <c r="AS11" i="1"/>
  <c r="AO12" i="1"/>
  <c r="AP12" i="1" s="1"/>
  <c r="Z31" i="1"/>
  <c r="AL31" i="1" s="1"/>
  <c r="AA32" i="1"/>
  <c r="AG12" i="1" l="1"/>
  <c r="AE12" i="1" s="1"/>
  <c r="Z32" i="1"/>
  <c r="AL32" i="1" s="1"/>
  <c r="AA33" i="1"/>
  <c r="AQ33" i="1" s="1"/>
  <c r="AC12" i="1" l="1"/>
  <c r="AD12" i="1" s="1"/>
  <c r="AN13" i="1" s="1"/>
  <c r="Z33" i="1"/>
  <c r="AL33" i="1" s="1"/>
  <c r="AA34" i="1"/>
  <c r="AQ34" i="1" s="1"/>
  <c r="AS12" i="1" l="1"/>
  <c r="AR12" i="1"/>
  <c r="AO13" i="1"/>
  <c r="AP13" i="1" s="1"/>
  <c r="Z34" i="1"/>
  <c r="AL34" i="1" s="1"/>
  <c r="AA35" i="1"/>
  <c r="AQ35" i="1" s="1"/>
  <c r="AG13" i="1" l="1"/>
  <c r="AE13" i="1" s="1"/>
  <c r="Z35" i="1"/>
  <c r="AL35" i="1" s="1"/>
  <c r="AA36" i="1"/>
  <c r="AQ36" i="1" s="1"/>
  <c r="AC13" i="1" l="1"/>
  <c r="Z36" i="1"/>
  <c r="AL36" i="1" s="1"/>
  <c r="AA37" i="1"/>
  <c r="AQ37" i="1" s="1"/>
  <c r="AD13" i="1" l="1"/>
  <c r="AN14" i="1" s="1"/>
  <c r="AO14" i="1" s="1"/>
  <c r="AP14" i="1" s="1"/>
  <c r="AR13" i="1"/>
  <c r="AS13" i="1"/>
  <c r="Z37" i="1"/>
  <c r="AL37" i="1" s="1"/>
  <c r="AA38" i="1"/>
  <c r="AQ38" i="1" s="1"/>
  <c r="AG14" i="1" l="1"/>
  <c r="AE14" i="1" s="1"/>
  <c r="Z38" i="1"/>
  <c r="AL38" i="1" s="1"/>
  <c r="AA39" i="1"/>
  <c r="AQ39" i="1" s="1"/>
  <c r="AC14" i="1" l="1"/>
  <c r="Z39" i="1"/>
  <c r="AL39" i="1" s="1"/>
  <c r="AA40" i="1"/>
  <c r="AS14" i="1" l="1"/>
  <c r="AD14" i="1"/>
  <c r="AN15" i="1" s="1"/>
  <c r="AO15" i="1" s="1"/>
  <c r="AP15" i="1" s="1"/>
  <c r="AR14" i="1"/>
  <c r="Z40" i="1"/>
  <c r="AL40" i="1" s="1"/>
  <c r="AA41" i="1"/>
  <c r="AG15" i="1" l="1"/>
  <c r="AE15" i="1" s="1"/>
  <c r="Z41" i="1"/>
  <c r="AL41" i="1" s="1"/>
  <c r="AA42" i="1"/>
  <c r="AQ42" i="1" s="1"/>
  <c r="AC15" i="1" l="1"/>
  <c r="AD15" i="1" s="1"/>
  <c r="AN16" i="1" s="1"/>
  <c r="Z42" i="1"/>
  <c r="AL42" i="1" s="1"/>
  <c r="AA43" i="1"/>
  <c r="AR15" i="1" l="1"/>
  <c r="AS15" i="1"/>
  <c r="AO16" i="1"/>
  <c r="AP16" i="1" s="1"/>
  <c r="Z43" i="1"/>
  <c r="AL43" i="1" s="1"/>
  <c r="AA44" i="1"/>
  <c r="AQ44" i="1" s="1"/>
  <c r="AG16" i="1" l="1"/>
  <c r="AE16" i="1" s="1"/>
  <c r="Z44" i="1"/>
  <c r="AL44" i="1" s="1"/>
  <c r="AA45" i="1"/>
  <c r="AC16" i="1" l="1"/>
  <c r="Z45" i="1"/>
  <c r="AL45" i="1" s="1"/>
  <c r="AA46" i="1"/>
  <c r="AQ46" i="1" s="1"/>
  <c r="AD16" i="1" l="1"/>
  <c r="AN17" i="1" s="1"/>
  <c r="AO17" i="1" s="1"/>
  <c r="AP17" i="1" s="1"/>
  <c r="AS16" i="1"/>
  <c r="AR16" i="1"/>
  <c r="Z46" i="1"/>
  <c r="AL46" i="1" s="1"/>
  <c r="AA47" i="1"/>
  <c r="AQ47" i="1" s="1"/>
  <c r="AG17" i="1" l="1"/>
  <c r="AE17" i="1" s="1"/>
  <c r="Z47" i="1"/>
  <c r="AL47" i="1" s="1"/>
  <c r="AA48" i="1"/>
  <c r="AQ48" i="1" s="1"/>
  <c r="AC17" i="1" l="1"/>
  <c r="Z48" i="1"/>
  <c r="AL48" i="1" s="1"/>
  <c r="AA49" i="1"/>
  <c r="AQ49" i="1" s="1"/>
  <c r="AR17" i="1" l="1"/>
  <c r="AD17" i="1"/>
  <c r="AN18" i="1" s="1"/>
  <c r="AS17" i="1"/>
  <c r="Z49" i="1"/>
  <c r="AL49" i="1" s="1"/>
  <c r="AA50" i="1"/>
  <c r="AQ50" i="1" s="1"/>
  <c r="AO18" i="1" l="1"/>
  <c r="AP18" i="1" s="1"/>
  <c r="Z50" i="1"/>
  <c r="AL50" i="1" s="1"/>
  <c r="AA51" i="1"/>
  <c r="AQ51" i="1" s="1"/>
  <c r="AG18" i="1" l="1"/>
  <c r="AE18" i="1" s="1"/>
  <c r="Z51" i="1"/>
  <c r="AL51" i="1" s="1"/>
  <c r="AA52" i="1"/>
  <c r="AQ52" i="1" s="1"/>
  <c r="AC18" i="1" l="1"/>
  <c r="Z52" i="1"/>
  <c r="AL52" i="1" s="1"/>
  <c r="AA53" i="1"/>
  <c r="AQ18" i="1" l="1"/>
  <c r="AS18" i="1" s="1"/>
  <c r="AJ18" i="1"/>
  <c r="Z53" i="1"/>
  <c r="AL53" i="1" s="1"/>
  <c r="AA54" i="1"/>
  <c r="AR18" i="1" l="1"/>
  <c r="AI18" i="1"/>
  <c r="AH18" i="1"/>
  <c r="AD18" i="1"/>
  <c r="AN19" i="1" s="1"/>
  <c r="AO19" i="1" s="1"/>
  <c r="AP19" i="1" s="1"/>
  <c r="AG19" i="1" s="1"/>
  <c r="AE19" i="1" s="1"/>
  <c r="Z54" i="1"/>
  <c r="AL54" i="1" s="1"/>
  <c r="AA55" i="1"/>
  <c r="AQ55" i="1" s="1"/>
  <c r="AC19" i="1" l="1"/>
  <c r="Z55" i="1"/>
  <c r="AL55" i="1" s="1"/>
  <c r="AA56" i="1"/>
  <c r="AQ56" i="1" s="1"/>
  <c r="AJ19" i="1" l="1"/>
  <c r="AR19" i="1"/>
  <c r="AS19" i="1"/>
  <c r="Z56" i="1"/>
  <c r="AL56" i="1" s="1"/>
  <c r="AA57" i="1"/>
  <c r="AQ57" i="1" s="1"/>
  <c r="AI19" i="1" l="1"/>
  <c r="AH19" i="1"/>
  <c r="AD19" i="1"/>
  <c r="AN20" i="1"/>
  <c r="AO20" i="1" s="1"/>
  <c r="AP20" i="1" s="1"/>
  <c r="AG20" i="1" s="1"/>
  <c r="AE20" i="1" s="1"/>
  <c r="Z57" i="1"/>
  <c r="AL57" i="1" s="1"/>
  <c r="AA58" i="1"/>
  <c r="AQ58" i="1" s="1"/>
  <c r="AC20" i="1" l="1"/>
  <c r="Z58" i="1"/>
  <c r="AL58" i="1" s="1"/>
  <c r="AA59" i="1"/>
  <c r="AQ59" i="1" s="1"/>
  <c r="AJ20" i="1" l="1"/>
  <c r="AD20" i="1" s="1"/>
  <c r="AR20" i="1"/>
  <c r="AS20" i="1"/>
  <c r="Z59" i="1"/>
  <c r="AL59" i="1" s="1"/>
  <c r="AA60" i="1"/>
  <c r="AQ60" i="1" s="1"/>
  <c r="AI20" i="1" l="1"/>
  <c r="AH20" i="1"/>
  <c r="AN21" i="1"/>
  <c r="AO21" i="1" s="1"/>
  <c r="AP21" i="1" s="1"/>
  <c r="Z60" i="1"/>
  <c r="AL60" i="1" s="1"/>
  <c r="AA61" i="1"/>
  <c r="AQ61" i="1" s="1"/>
  <c r="AG21" i="1" l="1"/>
  <c r="AE21" i="1" s="1"/>
  <c r="Z61" i="1"/>
  <c r="AL61" i="1" s="1"/>
  <c r="AA62" i="1"/>
  <c r="AQ62" i="1" s="1"/>
  <c r="AC21" i="1" l="1"/>
  <c r="Z62" i="1"/>
  <c r="AL62" i="1" s="1"/>
  <c r="AA63" i="1"/>
  <c r="AQ63" i="1" s="1"/>
  <c r="AQ21" i="1" l="1"/>
  <c r="AR21" i="1" s="1"/>
  <c r="AJ21" i="1"/>
  <c r="AD21" i="1" s="1"/>
  <c r="AN22" i="1" s="1"/>
  <c r="AO22" i="1" s="1"/>
  <c r="AP22" i="1" s="1"/>
  <c r="AG22" i="1" s="1"/>
  <c r="AE22" i="1" s="1"/>
  <c r="Z63" i="1"/>
  <c r="AL63" i="1" s="1"/>
  <c r="AA64" i="1"/>
  <c r="AQ64" i="1" s="1"/>
  <c r="AS21" i="1" l="1"/>
  <c r="AI21" i="1"/>
  <c r="AH21" i="1"/>
  <c r="AC22" i="1"/>
  <c r="Z64" i="1"/>
  <c r="AL64" i="1" s="1"/>
  <c r="AA65" i="1"/>
  <c r="AQ65" i="1" s="1"/>
  <c r="AJ22" i="1" l="1"/>
  <c r="AD22" i="1" s="1"/>
  <c r="AN23" i="1" s="1"/>
  <c r="AO23" i="1" s="1"/>
  <c r="AP23" i="1" s="1"/>
  <c r="AG23" i="1" s="1"/>
  <c r="AE23" i="1" s="1"/>
  <c r="AR22" i="1"/>
  <c r="AS22" i="1"/>
  <c r="Z65" i="1"/>
  <c r="AL65" i="1" s="1"/>
  <c r="AA66" i="1"/>
  <c r="AQ66" i="1" s="1"/>
  <c r="AI22" i="1" l="1"/>
  <c r="AH22" i="1"/>
  <c r="AC23" i="1"/>
  <c r="Z66" i="1"/>
  <c r="AL66" i="1" s="1"/>
  <c r="AA67" i="1"/>
  <c r="AQ67" i="1" s="1"/>
  <c r="AS23" i="1" l="1"/>
  <c r="AJ23" i="1"/>
  <c r="AD23" i="1" s="1"/>
  <c r="AN24" i="1" s="1"/>
  <c r="AO24" i="1" s="1"/>
  <c r="AP24" i="1" s="1"/>
  <c r="AR23" i="1"/>
  <c r="Z67" i="1"/>
  <c r="AL67" i="1" s="1"/>
  <c r="AA68" i="1"/>
  <c r="AQ68" i="1" s="1"/>
  <c r="AI23" i="1" l="1"/>
  <c r="AH23" i="1"/>
  <c r="AG24" i="1"/>
  <c r="AE24" i="1" s="1"/>
  <c r="Z68" i="1"/>
  <c r="AL68" i="1" s="1"/>
  <c r="AA69" i="1"/>
  <c r="AQ69" i="1" s="1"/>
  <c r="AC24" i="1" l="1"/>
  <c r="Z69" i="1"/>
  <c r="AL69" i="1" s="1"/>
  <c r="AA70" i="1"/>
  <c r="AQ70" i="1" s="1"/>
  <c r="AQ24" i="1" l="1"/>
  <c r="AR24" i="1" s="1"/>
  <c r="AS24" i="1" s="1"/>
  <c r="AJ24" i="1"/>
  <c r="AD24" i="1" s="1"/>
  <c r="AN25" i="1" s="1"/>
  <c r="AO25" i="1" s="1"/>
  <c r="AP25" i="1" s="1"/>
  <c r="AG25" i="1" s="1"/>
  <c r="AE25" i="1" s="1"/>
  <c r="Z70" i="1"/>
  <c r="AL70" i="1" s="1"/>
  <c r="AA71" i="1"/>
  <c r="AQ71" i="1" s="1"/>
  <c r="AI24" i="1" l="1"/>
  <c r="AH24" i="1"/>
  <c r="AC25" i="1"/>
  <c r="AJ25" i="1" s="1"/>
  <c r="Z71" i="1"/>
  <c r="AL71" i="1" s="1"/>
  <c r="AA72" i="1"/>
  <c r="AQ72" i="1" s="1"/>
  <c r="AH25" i="1" l="1"/>
  <c r="AI25" i="1"/>
  <c r="AS25" i="1"/>
  <c r="AD25" i="1"/>
  <c r="AN26" i="1" s="1"/>
  <c r="AO26" i="1" s="1"/>
  <c r="AP26" i="1" s="1"/>
  <c r="AG26" i="1" s="1"/>
  <c r="AE26" i="1" s="1"/>
  <c r="AR25" i="1"/>
  <c r="Z72" i="1"/>
  <c r="AL72" i="1" s="1"/>
  <c r="AA73" i="1"/>
  <c r="AQ73" i="1" s="1"/>
  <c r="AC26" i="1" l="1"/>
  <c r="Z73" i="1"/>
  <c r="AL73" i="1" s="1"/>
  <c r="AA74" i="1"/>
  <c r="AQ74" i="1" s="1"/>
  <c r="AJ26" i="1" l="1"/>
  <c r="AD26" i="1" s="1"/>
  <c r="AN27" i="1" s="1"/>
  <c r="AS26" i="1"/>
  <c r="AR26" i="1"/>
  <c r="Z74" i="1"/>
  <c r="AL74" i="1" s="1"/>
  <c r="AA75" i="1"/>
  <c r="AQ75" i="1" s="1"/>
  <c r="AI26" i="1" l="1"/>
  <c r="AH26" i="1"/>
  <c r="AO27" i="1"/>
  <c r="AP27" i="1" s="1"/>
  <c r="AG27" i="1" s="1"/>
  <c r="AE27" i="1" s="1"/>
  <c r="Z75" i="1"/>
  <c r="AL75" i="1" s="1"/>
  <c r="AA76" i="1"/>
  <c r="AQ76" i="1" s="1"/>
  <c r="AC27" i="1" l="1"/>
  <c r="Z76" i="1"/>
  <c r="AL76" i="1" s="1"/>
  <c r="AA77" i="1"/>
  <c r="AQ77" i="1" s="1"/>
  <c r="AJ27" i="1" l="1"/>
  <c r="AS27" i="1"/>
  <c r="AR27" i="1"/>
  <c r="Z77" i="1"/>
  <c r="AL77" i="1" s="1"/>
  <c r="AA78" i="1"/>
  <c r="AQ78" i="1" s="1"/>
  <c r="AI27" i="1" l="1"/>
  <c r="AH27" i="1"/>
  <c r="AD27" i="1"/>
  <c r="AN28" i="1" s="1"/>
  <c r="Z78" i="1"/>
  <c r="AL78" i="1" s="1"/>
  <c r="AA79" i="1"/>
  <c r="AQ79" i="1" s="1"/>
  <c r="AO28" i="1" l="1"/>
  <c r="AP28" i="1" s="1"/>
  <c r="Z79" i="1"/>
  <c r="AL79" i="1" s="1"/>
  <c r="AA80" i="1"/>
  <c r="AQ80" i="1" s="1"/>
  <c r="AG28" i="1" l="1"/>
  <c r="AE28" i="1" s="1"/>
  <c r="Z80" i="1"/>
  <c r="AL80" i="1" s="1"/>
  <c r="AA81" i="1"/>
  <c r="AQ81" i="1" s="1"/>
  <c r="AC28" i="1" l="1"/>
  <c r="Z81" i="1"/>
  <c r="AL81" i="1" s="1"/>
  <c r="AA82" i="1"/>
  <c r="AQ82" i="1" s="1"/>
  <c r="AJ28" i="1" l="1"/>
  <c r="AI28" i="1" s="1"/>
  <c r="AQ28" i="1"/>
  <c r="AR28" i="1"/>
  <c r="AS28" i="1" s="1"/>
  <c r="Z82" i="1"/>
  <c r="AL82" i="1" s="1"/>
  <c r="AA83" i="1"/>
  <c r="AQ83" i="1" s="1"/>
  <c r="AD28" i="1" l="1"/>
  <c r="AN29" i="1" s="1"/>
  <c r="AO29" i="1" s="1"/>
  <c r="AP29" i="1" s="1"/>
  <c r="AG29" i="1" s="1"/>
  <c r="AE29" i="1" s="1"/>
  <c r="AH28" i="1"/>
  <c r="Z83" i="1"/>
  <c r="AL83" i="1" s="1"/>
  <c r="AA84" i="1"/>
  <c r="AQ84" i="1" s="1"/>
  <c r="AC29" i="1" l="1"/>
  <c r="AJ29" i="1" s="1"/>
  <c r="Z84" i="1"/>
  <c r="AL84" i="1" s="1"/>
  <c r="AI29" i="1" l="1"/>
  <c r="AH29" i="1"/>
  <c r="AD29" i="1"/>
  <c r="AN30" i="1" s="1"/>
  <c r="AO30" i="1" s="1"/>
  <c r="AP30" i="1" s="1"/>
  <c r="AS29" i="1"/>
  <c r="AR29" i="1"/>
  <c r="AG30" i="1" l="1"/>
  <c r="AE30" i="1" s="1"/>
  <c r="AC30" i="1" l="1"/>
  <c r="AJ30" i="1" l="1"/>
  <c r="AS30" i="1"/>
  <c r="AR30" i="1"/>
  <c r="AI30" i="1" l="1"/>
  <c r="AH30" i="1"/>
  <c r="AD30" i="1"/>
  <c r="AN31" i="1" s="1"/>
  <c r="AO31" i="1" s="1"/>
  <c r="AP31" i="1" s="1"/>
  <c r="AG31" i="1" l="1"/>
  <c r="AE31" i="1" s="1"/>
  <c r="AC31" i="1" l="1"/>
  <c r="AJ31" i="1" l="1"/>
  <c r="AR31" i="1"/>
  <c r="AS31" i="1"/>
  <c r="AI31" i="1" l="1"/>
  <c r="AH31" i="1"/>
  <c r="AD31" i="1"/>
  <c r="AN32" i="1" s="1"/>
  <c r="AO32" i="1" s="1"/>
  <c r="AP32" i="1" s="1"/>
  <c r="AG32" i="1" s="1"/>
  <c r="AE32" i="1" s="1"/>
  <c r="AC32" i="1" l="1"/>
  <c r="AQ32" i="1" l="1"/>
  <c r="AR32" i="1" s="1"/>
  <c r="AJ32" i="1"/>
  <c r="AS32" i="1" l="1"/>
  <c r="AI32" i="1"/>
  <c r="AH32" i="1"/>
  <c r="AD32" i="1"/>
  <c r="AN33" i="1" s="1"/>
  <c r="AO33" i="1" s="1"/>
  <c r="AP33" i="1" s="1"/>
  <c r="AG33" i="1" s="1"/>
  <c r="AE33" i="1" s="1"/>
  <c r="AC33" i="1" l="1"/>
  <c r="AJ33" i="1" s="1"/>
  <c r="AI33" i="1" l="1"/>
  <c r="AH33" i="1"/>
  <c r="AD33" i="1"/>
  <c r="AN34" i="1" s="1"/>
  <c r="AO34" i="1" s="1"/>
  <c r="AP34" i="1" s="1"/>
  <c r="AR33" i="1"/>
  <c r="AS33" i="1"/>
  <c r="AG34" i="1" l="1"/>
  <c r="AE34" i="1" s="1"/>
  <c r="AC34" i="1" l="1"/>
  <c r="AJ34" i="1" s="1"/>
  <c r="AI34" i="1" l="1"/>
  <c r="AH34" i="1"/>
  <c r="AR34" i="1"/>
  <c r="AD34" i="1"/>
  <c r="AN35" i="1" s="1"/>
  <c r="AO35" i="1" s="1"/>
  <c r="AP35" i="1" s="1"/>
  <c r="AG35" i="1" s="1"/>
  <c r="AE35" i="1" s="1"/>
  <c r="AS34" i="1"/>
  <c r="AC35" i="1" l="1"/>
  <c r="AJ35" i="1" l="1"/>
  <c r="AR35" i="1"/>
  <c r="AS35" i="1"/>
  <c r="AI35" i="1" l="1"/>
  <c r="AH35" i="1"/>
  <c r="AD35" i="1"/>
  <c r="AN36" i="1" s="1"/>
  <c r="AO36" i="1" s="1"/>
  <c r="AP36" i="1" s="1"/>
  <c r="AG36" i="1" l="1"/>
  <c r="AE36" i="1" s="1"/>
  <c r="AC36" i="1" l="1"/>
  <c r="AS36" i="1" s="1"/>
  <c r="AJ36" i="1" l="1"/>
  <c r="AI36" i="1" s="1"/>
  <c r="AR36" i="1"/>
  <c r="AH36" i="1" l="1"/>
  <c r="AD36" i="1"/>
  <c r="AN37" i="1" s="1"/>
  <c r="AO37" i="1" s="1"/>
  <c r="AP37" i="1" s="1"/>
  <c r="AG37" i="1" s="1"/>
  <c r="AC37" i="1" s="1"/>
  <c r="AJ37" i="1" s="1"/>
  <c r="AE37" i="1" l="1"/>
  <c r="AR37" i="1"/>
  <c r="AS37" i="1"/>
  <c r="AI37" i="1"/>
  <c r="AH37" i="1"/>
  <c r="AD37" i="1"/>
  <c r="AN38" i="1" s="1"/>
  <c r="AO38" i="1" s="1"/>
  <c r="AP38" i="1" s="1"/>
  <c r="AG38" i="1" l="1"/>
  <c r="AC38" i="1" s="1"/>
  <c r="AJ38" i="1" l="1"/>
  <c r="AD38" i="1" s="1"/>
  <c r="AN39" i="1" s="1"/>
  <c r="AR38" i="1"/>
  <c r="AS38" i="1"/>
  <c r="AE38" i="1"/>
  <c r="AI38" i="1" l="1"/>
  <c r="AH38" i="1"/>
  <c r="AO39" i="1"/>
  <c r="AP39" i="1" s="1"/>
  <c r="AG39" i="1" l="1"/>
  <c r="AC39" i="1" s="1"/>
  <c r="AJ39" i="1" s="1"/>
  <c r="AI39" i="1" l="1"/>
  <c r="AH39" i="1"/>
  <c r="AD39" i="1"/>
  <c r="AN40" i="1" s="1"/>
  <c r="AO40" i="1" s="1"/>
  <c r="AE39" i="1"/>
  <c r="AR39" i="1"/>
  <c r="AS39" i="1"/>
  <c r="AP40" i="1" l="1"/>
  <c r="AG40" i="1" l="1"/>
  <c r="AK40" i="1" s="1"/>
  <c r="AE40" i="1" l="1"/>
  <c r="AC40" i="1"/>
  <c r="AQ40" i="1" l="1"/>
  <c r="AR40" i="1" s="1"/>
  <c r="AJ40" i="1"/>
  <c r="AS40" i="1" l="1"/>
  <c r="AI40" i="1"/>
  <c r="AH40" i="1"/>
  <c r="AD40" i="1"/>
  <c r="AN41" i="1" s="1"/>
  <c r="AO41" i="1" s="1"/>
  <c r="AP41" i="1" s="1"/>
  <c r="AG41" i="1" l="1"/>
  <c r="AE41" i="1" s="1"/>
  <c r="AC41" i="1" l="1"/>
  <c r="AQ41" i="1" s="1"/>
  <c r="AR41" i="1" s="1"/>
  <c r="AS41" i="1" s="1"/>
  <c r="AJ41" i="1" l="1"/>
  <c r="AD41" i="1" s="1"/>
  <c r="AN42" i="1" l="1"/>
  <c r="AO42" i="1" s="1"/>
  <c r="AP42" i="1" s="1"/>
  <c r="AH41" i="1"/>
  <c r="AI41" i="1"/>
  <c r="AG42" i="1" l="1"/>
  <c r="AE42" i="1" s="1"/>
  <c r="AC42" i="1" l="1"/>
  <c r="AJ42" i="1" l="1"/>
  <c r="AD42" i="1" s="1"/>
  <c r="AS42" i="1"/>
  <c r="AR42" i="1"/>
  <c r="AN43" i="1" l="1"/>
  <c r="AO43" i="1" s="1"/>
  <c r="AP43" i="1" s="1"/>
  <c r="AH42" i="1"/>
  <c r="AI42" i="1"/>
  <c r="AG43" i="1" l="1"/>
  <c r="AE43" i="1" s="1"/>
  <c r="AC43" i="1" l="1"/>
  <c r="AJ43" i="1" l="1"/>
  <c r="AD43" i="1" s="1"/>
  <c r="AN44" i="1" s="1"/>
  <c r="AQ43" i="1"/>
  <c r="AR43" i="1" s="1"/>
  <c r="AS43" i="1" s="1"/>
  <c r="AH43" i="1" l="1"/>
  <c r="AI43" i="1"/>
  <c r="AO44" i="1"/>
  <c r="AP44" i="1" s="1"/>
  <c r="AG44" i="1" l="1"/>
  <c r="AE44" i="1" s="1"/>
  <c r="AC44" i="1" l="1"/>
  <c r="AS44" i="1" l="1"/>
  <c r="AR44" i="1"/>
  <c r="AJ44" i="1"/>
  <c r="AD44" i="1" s="1"/>
  <c r="AH44" i="1" l="1"/>
  <c r="AI44" i="1"/>
  <c r="AN45" i="1" l="1"/>
  <c r="AO45" i="1" s="1"/>
  <c r="AP45" i="1" s="1"/>
  <c r="AG45" i="1" s="1"/>
  <c r="AE45" i="1" s="1"/>
  <c r="AC45" i="1" l="1"/>
  <c r="AQ45" i="1" s="1"/>
  <c r="AR45" i="1" l="1"/>
  <c r="AJ45" i="1"/>
  <c r="AD45" i="1" s="1"/>
  <c r="AS45" i="1"/>
  <c r="AI45" i="1" l="1"/>
  <c r="AH45" i="1"/>
  <c r="AN46" i="1" l="1"/>
  <c r="AO46" i="1" s="1"/>
  <c r="AP46" i="1" s="1"/>
  <c r="AG46" i="1" s="1"/>
  <c r="AE46" i="1" s="1"/>
  <c r="AC46" i="1" l="1"/>
  <c r="AJ46" i="1" s="1"/>
  <c r="AD46" i="1" l="1"/>
  <c r="AN47" i="1" s="1"/>
  <c r="AO47" i="1" s="1"/>
  <c r="AP47" i="1" s="1"/>
  <c r="AG47" i="1" s="1"/>
  <c r="AE47" i="1" s="1"/>
  <c r="AS46" i="1"/>
  <c r="AR46" i="1"/>
  <c r="AH46" i="1"/>
  <c r="AI46" i="1"/>
  <c r="AC47" i="1" l="1"/>
  <c r="AJ47" i="1" s="1"/>
  <c r="AI47" i="1" s="1"/>
  <c r="AS47" i="1" l="1"/>
  <c r="AR47" i="1"/>
  <c r="AD47" i="1"/>
  <c r="AH47" i="1"/>
  <c r="AN48" i="1" l="1"/>
  <c r="AO48" i="1" s="1"/>
  <c r="AP48" i="1" s="1"/>
  <c r="AG48" i="1" s="1"/>
  <c r="AE48" i="1" s="1"/>
  <c r="AC48" i="1" l="1"/>
  <c r="AS48" i="1" l="1"/>
  <c r="AR48" i="1"/>
  <c r="AJ48" i="1"/>
  <c r="AQ54" i="1"/>
  <c r="AD48" i="1" l="1"/>
  <c r="AN49" i="1" s="1"/>
  <c r="AO49" i="1" s="1"/>
  <c r="AP49" i="1" s="1"/>
  <c r="AG49" i="1" s="1"/>
  <c r="AE49" i="1" s="1"/>
  <c r="AI48" i="1"/>
  <c r="AH48" i="1"/>
  <c r="AC49" i="1" l="1"/>
  <c r="AJ49" i="1" s="1"/>
  <c r="AS49" i="1" l="1"/>
  <c r="AD49" i="1"/>
  <c r="AN50" i="1" s="1"/>
  <c r="AO50" i="1" s="1"/>
  <c r="AP50" i="1" s="1"/>
  <c r="AR49" i="1"/>
  <c r="AI49" i="1"/>
  <c r="AH49" i="1"/>
  <c r="AG50" i="1" l="1"/>
  <c r="AE50" i="1" s="1"/>
  <c r="AC50" i="1" l="1"/>
  <c r="AJ50" i="1" l="1"/>
  <c r="AD50" i="1" s="1"/>
  <c r="AR50" i="1"/>
  <c r="AS50" i="1"/>
  <c r="AI50" i="1" l="1"/>
  <c r="AH50" i="1"/>
  <c r="AN51" i="1"/>
  <c r="AO51" i="1" s="1"/>
  <c r="AP51" i="1" s="1"/>
  <c r="AG51" i="1" s="1"/>
  <c r="AE51" i="1" s="1"/>
  <c r="AC51" i="1" l="1"/>
  <c r="AR51" i="1" s="1"/>
  <c r="AS51" i="1" l="1"/>
  <c r="AJ51" i="1"/>
  <c r="AD51" i="1" l="1"/>
  <c r="AN52" i="1" s="1"/>
  <c r="AO52" i="1" s="1"/>
  <c r="AP52" i="1" s="1"/>
  <c r="AG52" i="1" s="1"/>
  <c r="AE52" i="1" s="1"/>
  <c r="AH51" i="1"/>
  <c r="AI51" i="1"/>
  <c r="AC52" i="1" l="1"/>
  <c r="AS52" i="1" l="1"/>
  <c r="AR52" i="1"/>
  <c r="AJ52" i="1"/>
  <c r="AD52" i="1" l="1"/>
  <c r="AN53" i="1" s="1"/>
  <c r="AO53" i="1" s="1"/>
  <c r="AP53" i="1" s="1"/>
  <c r="AH52" i="1"/>
  <c r="AI52" i="1"/>
  <c r="AG53" i="1" l="1"/>
  <c r="AE53" i="1" s="1"/>
  <c r="AC53" i="1" l="1"/>
  <c r="AQ53" i="1" l="1"/>
  <c r="G4" i="2" s="1"/>
  <c r="AJ53" i="1"/>
  <c r="AD53" i="1" s="1"/>
  <c r="AN54" i="1" s="1"/>
  <c r="AR53" i="1" l="1"/>
  <c r="AS53" i="1"/>
  <c r="AI53" i="1"/>
  <c r="AH53" i="1"/>
  <c r="AO54" i="1"/>
  <c r="AP54" i="1" s="1"/>
  <c r="AG54" i="1" l="1"/>
  <c r="AE54" i="1" s="1"/>
  <c r="AC54" i="1" l="1"/>
  <c r="AJ54" i="1" s="1"/>
  <c r="AR54" i="1" l="1"/>
  <c r="AS54" i="1" s="1"/>
  <c r="AD54" i="1"/>
  <c r="AN55" i="1" s="1"/>
  <c r="AH54" i="1"/>
  <c r="AI54" i="1"/>
  <c r="AO55" i="1" l="1"/>
  <c r="AP55" i="1" s="1"/>
  <c r="AG55" i="1" l="1"/>
  <c r="AE55" i="1" s="1"/>
  <c r="AC55" i="1" l="1"/>
  <c r="AJ55" i="1" l="1"/>
  <c r="AR55" i="1"/>
  <c r="AS55" i="1"/>
  <c r="AD55" i="1" l="1"/>
  <c r="AN56" i="1" s="1"/>
  <c r="AO56" i="1" s="1"/>
  <c r="AP56" i="1" s="1"/>
  <c r="AH55" i="1"/>
  <c r="AI55" i="1"/>
  <c r="AG56" i="1" l="1"/>
  <c r="AE56" i="1" s="1"/>
  <c r="AC56" i="1" l="1"/>
  <c r="AS56" i="1" l="1"/>
  <c r="AJ56" i="1"/>
  <c r="AR56" i="1"/>
  <c r="AD56" i="1" l="1"/>
  <c r="AN57" i="1" s="1"/>
  <c r="AO57" i="1" s="1"/>
  <c r="AP57" i="1" s="1"/>
  <c r="AG57" i="1" s="1"/>
  <c r="AE57" i="1" s="1"/>
  <c r="AH56" i="1"/>
  <c r="AI56" i="1"/>
  <c r="AC57" i="1" l="1"/>
  <c r="AR57" i="1" l="1"/>
  <c r="AJ57" i="1"/>
  <c r="AI57" i="1" s="1"/>
  <c r="AS57" i="1"/>
  <c r="AD57" i="1" l="1"/>
  <c r="AN58" i="1" s="1"/>
  <c r="AO58" i="1" s="1"/>
  <c r="AP58" i="1" s="1"/>
  <c r="AH57" i="1"/>
  <c r="AG58" i="1" l="1"/>
  <c r="AE58" i="1" s="1"/>
  <c r="AC58" i="1" l="1"/>
  <c r="AR58" i="1" l="1"/>
  <c r="AJ58" i="1"/>
  <c r="AD58" i="1" s="1"/>
  <c r="AS58" i="1"/>
  <c r="AI58" i="1" l="1"/>
  <c r="AH58" i="1"/>
  <c r="AN59" i="1"/>
  <c r="AO59" i="1" l="1"/>
  <c r="AP59" i="1" s="1"/>
  <c r="AG59" i="1" l="1"/>
  <c r="AE59" i="1" s="1"/>
  <c r="AC59" i="1" l="1"/>
  <c r="AR59" i="1" l="1"/>
  <c r="AS59" i="1"/>
  <c r="AJ59" i="1"/>
  <c r="AD59" i="1" l="1"/>
  <c r="AN60" i="1" s="1"/>
  <c r="AO60" i="1" s="1"/>
  <c r="AP60" i="1" s="1"/>
  <c r="AG60" i="1" s="1"/>
  <c r="AE60" i="1" s="1"/>
  <c r="AH59" i="1"/>
  <c r="AI59" i="1"/>
  <c r="AC60" i="1" l="1"/>
  <c r="AS60" i="1" l="1"/>
  <c r="AJ60" i="1"/>
  <c r="AR60" i="1"/>
  <c r="AD60" i="1" l="1"/>
  <c r="AN61" i="1" s="1"/>
  <c r="AO61" i="1" s="1"/>
  <c r="AP61" i="1" s="1"/>
  <c r="AH60" i="1"/>
  <c r="AI60" i="1"/>
  <c r="AG61" i="1" l="1"/>
  <c r="AE61" i="1" s="1"/>
  <c r="AC61" i="1" l="1"/>
  <c r="AJ61" i="1" s="1"/>
  <c r="AS61" i="1" l="1"/>
  <c r="AD61" i="1"/>
  <c r="AN62" i="1" s="1"/>
  <c r="AR61" i="1"/>
  <c r="AI61" i="1"/>
  <c r="AH61" i="1"/>
  <c r="AO62" i="1" l="1"/>
  <c r="AP62" i="1" s="1"/>
  <c r="AG62" i="1" l="1"/>
  <c r="AE62" i="1" s="1"/>
  <c r="AC62" i="1" l="1"/>
  <c r="AS62" i="1" l="1"/>
  <c r="AJ62" i="1"/>
  <c r="AR62" i="1"/>
  <c r="AD62" i="1" l="1"/>
  <c r="AN63" i="1" s="1"/>
  <c r="AO63" i="1" s="1"/>
  <c r="AP63" i="1" s="1"/>
  <c r="AG63" i="1" s="1"/>
  <c r="AE63" i="1" s="1"/>
  <c r="AH62" i="1"/>
  <c r="AI62" i="1"/>
  <c r="AC63" i="1" l="1"/>
  <c r="AJ63" i="1" s="1"/>
  <c r="K4" i="2"/>
  <c r="K3" i="2"/>
  <c r="K5" i="2"/>
  <c r="K6" i="2"/>
  <c r="K8" i="2"/>
  <c r="K7" i="2"/>
  <c r="K9" i="2"/>
  <c r="K11" i="2"/>
  <c r="K12" i="2"/>
  <c r="K10" i="2"/>
  <c r="AR63" i="1" l="1"/>
  <c r="AD63" i="1"/>
  <c r="AN64" i="1" s="1"/>
  <c r="AO64" i="1" s="1"/>
  <c r="AP64" i="1" s="1"/>
  <c r="AS63" i="1"/>
  <c r="AH63" i="1"/>
  <c r="AI63" i="1"/>
  <c r="K13" i="2" s="1"/>
  <c r="AG64" i="1" l="1"/>
  <c r="AE64" i="1" s="1"/>
  <c r="AC64" i="1" l="1"/>
  <c r="AJ64" i="1" l="1"/>
  <c r="AD64" i="1" s="1"/>
  <c r="AN65" i="1" s="1"/>
  <c r="AS64" i="1"/>
  <c r="AR64" i="1"/>
  <c r="AO65" i="1" l="1"/>
  <c r="AP65" i="1" s="1"/>
  <c r="AH64" i="1"/>
  <c r="AI64" i="1"/>
  <c r="AG65" i="1" l="1"/>
  <c r="AE65" i="1" s="1"/>
  <c r="AC65" i="1" l="1"/>
  <c r="AJ65" i="1" l="1"/>
  <c r="AD65" i="1" s="1"/>
  <c r="AN66" i="1" s="1"/>
  <c r="AR65" i="1"/>
  <c r="AS65" i="1"/>
  <c r="AI65" i="1" l="1"/>
  <c r="AH65" i="1"/>
  <c r="AO66" i="1"/>
  <c r="AP66" i="1" s="1"/>
  <c r="AG66" i="1" l="1"/>
  <c r="AE66" i="1" s="1"/>
  <c r="AC66" i="1" l="1"/>
  <c r="AJ66" i="1" s="1"/>
  <c r="AS66" i="1" l="1"/>
  <c r="AD66" i="1"/>
  <c r="AN67" i="1" s="1"/>
  <c r="AO67" i="1" s="1"/>
  <c r="AP67" i="1" s="1"/>
  <c r="AR66" i="1"/>
  <c r="AI66" i="1"/>
  <c r="AH66" i="1"/>
  <c r="AG67" i="1" l="1"/>
  <c r="AE67" i="1" s="1"/>
  <c r="AC67" i="1" l="1"/>
  <c r="AR67" i="1" s="1"/>
  <c r="AJ67" i="1" l="1"/>
  <c r="AH67" i="1" s="1"/>
  <c r="AS67" i="1"/>
  <c r="AI67" i="1" l="1"/>
  <c r="AD67" i="1"/>
  <c r="AN68" i="1" s="1"/>
  <c r="AO68" i="1" s="1"/>
  <c r="AP68" i="1" s="1"/>
  <c r="AG68" i="1" l="1"/>
  <c r="AE68" i="1" s="1"/>
  <c r="AC68" i="1" l="1"/>
  <c r="AS68" i="1" l="1"/>
  <c r="AJ68" i="1"/>
  <c r="AD68" i="1" s="1"/>
  <c r="AR68" i="1"/>
  <c r="AN69" i="1" l="1"/>
  <c r="AO69" i="1" s="1"/>
  <c r="AP69" i="1" s="1"/>
  <c r="AG69" i="1" s="1"/>
  <c r="AE69" i="1" s="1"/>
  <c r="AH68" i="1"/>
  <c r="AI68" i="1"/>
  <c r="AC69" i="1" l="1"/>
  <c r="AR69" i="1" l="1"/>
  <c r="AJ69" i="1"/>
  <c r="AS69" i="1"/>
  <c r="AD69" i="1" l="1"/>
  <c r="AN70" i="1" s="1"/>
  <c r="AO70" i="1" s="1"/>
  <c r="AP70" i="1" s="1"/>
  <c r="AH69" i="1"/>
  <c r="AI69" i="1"/>
  <c r="AG70" i="1" l="1"/>
  <c r="AE70" i="1" s="1"/>
  <c r="AC70" i="1" l="1"/>
  <c r="AR70" i="1" l="1"/>
  <c r="AS70" i="1"/>
  <c r="AJ70" i="1"/>
  <c r="AD70" i="1" s="1"/>
  <c r="AN71" i="1" l="1"/>
  <c r="AI70" i="1"/>
  <c r="AH70" i="1"/>
  <c r="AO71" i="1" l="1"/>
  <c r="AP71" i="1" s="1"/>
  <c r="AG71" i="1" l="1"/>
  <c r="AE71" i="1" s="1"/>
  <c r="AC71" i="1" l="1"/>
  <c r="AR71" i="1" l="1"/>
  <c r="AJ71" i="1"/>
  <c r="AI71" i="1" s="1"/>
  <c r="AS71" i="1"/>
  <c r="AD71" i="1" l="1"/>
  <c r="AN72" i="1" s="1"/>
  <c r="AO72" i="1" s="1"/>
  <c r="AP72" i="1" s="1"/>
  <c r="AH71" i="1"/>
  <c r="AG72" i="1" l="1"/>
  <c r="AE72" i="1" s="1"/>
  <c r="AC72" i="1" l="1"/>
  <c r="AJ72" i="1" s="1"/>
  <c r="AR72" i="1" l="1"/>
  <c r="AS72" i="1"/>
  <c r="AD72" i="1"/>
  <c r="AN73" i="1" s="1"/>
  <c r="AO73" i="1" s="1"/>
  <c r="AP73" i="1" s="1"/>
  <c r="AI72" i="1"/>
  <c r="AH72" i="1"/>
  <c r="AG73" i="1" l="1"/>
  <c r="AE73" i="1" s="1"/>
  <c r="AC73" i="1" l="1"/>
  <c r="AJ73" i="1" s="1"/>
  <c r="AS73" i="1" l="1"/>
  <c r="AD73" i="1"/>
  <c r="AN74" i="1" s="1"/>
  <c r="AO74" i="1" s="1"/>
  <c r="AP74" i="1" s="1"/>
  <c r="AR73" i="1"/>
  <c r="AH73" i="1"/>
  <c r="AI73" i="1"/>
  <c r="AG74" i="1" l="1"/>
  <c r="AE74" i="1" s="1"/>
  <c r="AC74" i="1" l="1"/>
  <c r="AR74" i="1" l="1"/>
  <c r="AJ74" i="1"/>
  <c r="AH74" i="1" s="1"/>
  <c r="AS74" i="1"/>
  <c r="AD74" i="1" l="1"/>
  <c r="AN75" i="1" s="1"/>
  <c r="AO75" i="1" s="1"/>
  <c r="AP75" i="1" s="1"/>
  <c r="AI74" i="1"/>
  <c r="AG75" i="1" l="1"/>
  <c r="AE75" i="1" s="1"/>
  <c r="AC75" i="1" l="1"/>
  <c r="AJ75" i="1" s="1"/>
  <c r="AR75" i="1" l="1"/>
  <c r="AD75" i="1"/>
  <c r="AN76" i="1" s="1"/>
  <c r="AO76" i="1" s="1"/>
  <c r="AP76" i="1" s="1"/>
  <c r="AS75" i="1"/>
  <c r="AI75" i="1"/>
  <c r="AH75" i="1"/>
  <c r="AG76" i="1" l="1"/>
  <c r="AE76" i="1" s="1"/>
  <c r="AC76" i="1" l="1"/>
  <c r="AJ76" i="1" s="1"/>
  <c r="AS76" i="1" l="1"/>
  <c r="AD76" i="1"/>
  <c r="AN77" i="1" s="1"/>
  <c r="AO77" i="1" s="1"/>
  <c r="AP77" i="1" s="1"/>
  <c r="AR76" i="1"/>
  <c r="AH76" i="1"/>
  <c r="AI76" i="1"/>
  <c r="AG77" i="1" l="1"/>
  <c r="AE77" i="1" s="1"/>
  <c r="AC77" i="1" l="1"/>
  <c r="AJ77" i="1" s="1"/>
  <c r="AS77" i="1" l="1"/>
  <c r="AD77" i="1"/>
  <c r="AN78" i="1" s="1"/>
  <c r="AO78" i="1" s="1"/>
  <c r="AP78" i="1" s="1"/>
  <c r="AR77" i="1"/>
  <c r="AI77" i="1"/>
  <c r="AH77" i="1"/>
  <c r="AG78" i="1" l="1"/>
  <c r="AE78" i="1" s="1"/>
  <c r="AC78" i="1" l="1"/>
  <c r="AJ78" i="1" s="1"/>
  <c r="AS78" i="1" l="1"/>
  <c r="AD78" i="1"/>
  <c r="AN79" i="1" s="1"/>
  <c r="AR78" i="1"/>
  <c r="AI78" i="1"/>
  <c r="AH78" i="1"/>
  <c r="AO79" i="1" l="1"/>
  <c r="AP79" i="1" s="1"/>
  <c r="AG79" i="1" l="1"/>
  <c r="AE79" i="1" s="1"/>
  <c r="AC79" i="1" l="1"/>
  <c r="AJ79" i="1" l="1"/>
  <c r="AD79" i="1" s="1"/>
  <c r="AN80" i="1" s="1"/>
  <c r="AR79" i="1"/>
  <c r="AS79" i="1"/>
  <c r="AI79" i="1" l="1"/>
  <c r="AH79" i="1"/>
  <c r="AO80" i="1"/>
  <c r="AP80" i="1" s="1"/>
  <c r="AG80" i="1" l="1"/>
  <c r="AE80" i="1" s="1"/>
  <c r="AC80" i="1" l="1"/>
  <c r="AJ80" i="1" s="1"/>
  <c r="AR80" i="1" l="1"/>
  <c r="AD80" i="1"/>
  <c r="AN81" i="1" s="1"/>
  <c r="AO81" i="1" s="1"/>
  <c r="AP81" i="1" s="1"/>
  <c r="AS80" i="1"/>
  <c r="AH80" i="1"/>
  <c r="AI80" i="1"/>
  <c r="AG81" i="1" l="1"/>
  <c r="AE81" i="1" s="1"/>
  <c r="AC81" i="1" l="1"/>
  <c r="AJ81" i="1" s="1"/>
  <c r="AR81" i="1" l="1"/>
  <c r="AD81" i="1"/>
  <c r="AN82" i="1" s="1"/>
  <c r="AO82" i="1" s="1"/>
  <c r="AP82" i="1" s="1"/>
  <c r="AS81" i="1"/>
  <c r="AH81" i="1"/>
  <c r="AI81" i="1"/>
  <c r="AG82" i="1" l="1"/>
  <c r="AE82" i="1" s="1"/>
  <c r="AC82" i="1" l="1"/>
  <c r="AJ82" i="1" l="1"/>
  <c r="AD82" i="1" s="1"/>
  <c r="AN83" i="1" s="1"/>
  <c r="AR82" i="1"/>
  <c r="AS82" i="1"/>
  <c r="AH82" i="1" l="1"/>
  <c r="AI82" i="1"/>
  <c r="AO83" i="1"/>
  <c r="AP83" i="1" s="1"/>
  <c r="AG83" i="1" s="1"/>
  <c r="AE83" i="1" s="1"/>
  <c r="AC83" i="1" l="1"/>
  <c r="AJ83" i="1" l="1"/>
  <c r="AD83" i="1" s="1"/>
  <c r="AS83" i="1"/>
  <c r="AR83" i="1"/>
  <c r="AI83" i="1" l="1"/>
  <c r="AH83" i="1"/>
  <c r="AN84" i="1"/>
  <c r="AO84" i="1" s="1"/>
  <c r="AP84" i="1" s="1"/>
  <c r="AG84" i="1" s="1"/>
  <c r="AE84" i="1" s="1"/>
  <c r="AC84" i="1" l="1"/>
  <c r="AJ84" i="1" s="1"/>
  <c r="AR84" i="1" l="1"/>
  <c r="G2" i="2" s="1"/>
  <c r="AS84" i="1"/>
  <c r="G3" i="2" s="1"/>
  <c r="AD84" i="1"/>
  <c r="AH84" i="1"/>
  <c r="AI84" i="1"/>
</calcChain>
</file>

<file path=xl/sharedStrings.xml><?xml version="1.0" encoding="utf-8"?>
<sst xmlns="http://schemas.openxmlformats.org/spreadsheetml/2006/main" count="112" uniqueCount="107">
  <si>
    <t>דמי ניהול מההפקדה</t>
  </si>
  <si>
    <t>דמי ניהול מהצבירה</t>
  </si>
  <si>
    <t>אחוזי תשואה</t>
  </si>
  <si>
    <t>גיל</t>
  </si>
  <si>
    <t>שנה</t>
  </si>
  <si>
    <t xml:space="preserve"> סה"כ דמי ניהול</t>
  </si>
  <si>
    <t>הפקדה שנתית</t>
  </si>
  <si>
    <t>צבירה</t>
  </si>
  <si>
    <t>תשואה</t>
  </si>
  <si>
    <t>הפקדה + תשואה</t>
  </si>
  <si>
    <t>1.1.2021</t>
  </si>
  <si>
    <t>1.1.2022</t>
  </si>
  <si>
    <t>1.1.2023</t>
  </si>
  <si>
    <t>1.1.2024</t>
  </si>
  <si>
    <t>1.1.2025</t>
  </si>
  <si>
    <t>1.1.2026</t>
  </si>
  <si>
    <t>1.1.2027</t>
  </si>
  <si>
    <t>1.1.2028</t>
  </si>
  <si>
    <t>1.1.2029</t>
  </si>
  <si>
    <t>1.1.2030</t>
  </si>
  <si>
    <t>1.1.2031</t>
  </si>
  <si>
    <t>1.1.2032</t>
  </si>
  <si>
    <t>1.1.2033</t>
  </si>
  <si>
    <t>1.1.2034</t>
  </si>
  <si>
    <t>1.1.2035</t>
  </si>
  <si>
    <t>1.1.2036</t>
  </si>
  <si>
    <t>1.1.2037</t>
  </si>
  <si>
    <t>1.1.2038</t>
  </si>
  <si>
    <t>1.1.2039</t>
  </si>
  <si>
    <t>1.1.2040</t>
  </si>
  <si>
    <t>1.1.2041</t>
  </si>
  <si>
    <t>1.1.2042</t>
  </si>
  <si>
    <t>1.1.2043</t>
  </si>
  <si>
    <t>1.1.2044</t>
  </si>
  <si>
    <t>1.1.2045</t>
  </si>
  <si>
    <t>1.1.2046</t>
  </si>
  <si>
    <t>1.1.2047</t>
  </si>
  <si>
    <t>1.1.2048</t>
  </si>
  <si>
    <t>1.1.2049</t>
  </si>
  <si>
    <t>1.1.2050</t>
  </si>
  <si>
    <t>1.1.2051</t>
  </si>
  <si>
    <t>1.1.2052</t>
  </si>
  <si>
    <t>1.1.2053</t>
  </si>
  <si>
    <t>1.1.2054</t>
  </si>
  <si>
    <t>1.1.2055</t>
  </si>
  <si>
    <t>1.1.2056</t>
  </si>
  <si>
    <t>1.1.2057</t>
  </si>
  <si>
    <t>1.1.2058</t>
  </si>
  <si>
    <t>1.1.2059</t>
  </si>
  <si>
    <t>1.1.2060</t>
  </si>
  <si>
    <t>1.1.2061</t>
  </si>
  <si>
    <t>1.1.2062</t>
  </si>
  <si>
    <t>שכר קובע לפנסיה</t>
  </si>
  <si>
    <t>1.1.2063</t>
  </si>
  <si>
    <t>1.1.2064</t>
  </si>
  <si>
    <t>1.1.2065</t>
  </si>
  <si>
    <t>1.1.2066</t>
  </si>
  <si>
    <t>1.1.2067</t>
  </si>
  <si>
    <t>1.1.2068</t>
  </si>
  <si>
    <t>פרישה לפנסיה</t>
  </si>
  <si>
    <t>גיל פרישה</t>
  </si>
  <si>
    <t>משיכה שנתית בפרישה</t>
  </si>
  <si>
    <t>1.1.2069</t>
  </si>
  <si>
    <t>1.1.2070</t>
  </si>
  <si>
    <t>1.1.2071</t>
  </si>
  <si>
    <t>1.1.2072</t>
  </si>
  <si>
    <t>1.1.2073</t>
  </si>
  <si>
    <t>1.1.2074</t>
  </si>
  <si>
    <t>1.1.2075</t>
  </si>
  <si>
    <t>1.1.2076</t>
  </si>
  <si>
    <t>1.1.2077</t>
  </si>
  <si>
    <t>1.1.2078</t>
  </si>
  <si>
    <t>1.1.2079</t>
  </si>
  <si>
    <t>1.1.2080</t>
  </si>
  <si>
    <t>1.1.2081</t>
  </si>
  <si>
    <t>1.1.2082</t>
  </si>
  <si>
    <t>1.1.2083</t>
  </si>
  <si>
    <t>1.1.2084</t>
  </si>
  <si>
    <t>1.1.2085</t>
  </si>
  <si>
    <t>1.1.2086</t>
  </si>
  <si>
    <t>1.1.2087</t>
  </si>
  <si>
    <t>1.1.2088</t>
  </si>
  <si>
    <t>1.1.2089</t>
  </si>
  <si>
    <t>1.1.2090</t>
  </si>
  <si>
    <t>1.1.2091</t>
  </si>
  <si>
    <t>1.1.2092</t>
  </si>
  <si>
    <t>1.1.2093</t>
  </si>
  <si>
    <t>1.1.2094</t>
  </si>
  <si>
    <t>1.1.2095</t>
  </si>
  <si>
    <t>1.1.2096</t>
  </si>
  <si>
    <t>1.1.2097</t>
  </si>
  <si>
    <t>1.1.2098</t>
  </si>
  <si>
    <t>1.1.2099</t>
  </si>
  <si>
    <t>1.1.2100</t>
  </si>
  <si>
    <t>1.1.2101</t>
  </si>
  <si>
    <t>דמי פרישה שנתיים</t>
  </si>
  <si>
    <t>דמי פרישה חודשיים</t>
  </si>
  <si>
    <t>תשואה בפרישה</t>
  </si>
  <si>
    <t>צבירה בפרישה</t>
  </si>
  <si>
    <t>הפקדות עד הפרישה</t>
  </si>
  <si>
    <t>הפרשת עובד ומעביד לפנסיה</t>
  </si>
  <si>
    <t>צבירה כעת בפנסיה</t>
  </si>
  <si>
    <t>דמי פרישה חודשיים צפויים בגיל:</t>
  </si>
  <si>
    <t>הפקדה שנתית בלי הפקדות בפרישה</t>
  </si>
  <si>
    <t>הפקדה + תשואה - דמי ניהול - פרישה</t>
  </si>
  <si>
    <t>הפקדה + תשואה - דמי ניהול</t>
  </si>
  <si>
    <t>הזנת נתונים אישיים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</si>
</sst>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 &quot;₪&quot;\ * #,##0.00_ ;_ &quot;₪&quot;\ * \-#,##0.00_ ;_ &quot;₪&quot;\ * &quot;-&quot;??_ ;_ @_ "/>
    <numFmt numFmtId="164" formatCode="&quot;₪&quot;\ #,##0"/>
    <numFmt numFmtId="165" formatCode="[$-1010000]d\.m\.yyyy;@"/>
    <numFmt numFmtId="166" formatCode="&quot;₪&quot;\ #,##0.00"/>
    <numFmt numFmtId="167" formatCode="_ &quot;₪&quot;\ * #,##0_ ;_ &quot;₪&quot;\ * \-#,##0_ ;_ &quot;₪&quot;\ * &quot;-&quot;??_ ;_ @_ "/>
  </numFmts>
  <fonts count="15">
    <font>
      <sz val="11"/>
      <color theme="1"/>
      <name val="Arial"/>
      <family val="2"/>
      <charset val="177"/>
      <scheme val="minor"/>
    </font>
    <font>
      <sz val="11"/>
      <color theme="1"/>
      <name val="Arial"/>
      <family val="2"/>
      <charset val="177"/>
      <scheme val="minor"/>
    </font>
    <font>
      <sz val="11"/>
      <color theme="0"/>
      <name val="Arial"/>
      <family val="2"/>
      <charset val="177"/>
      <scheme val="minor"/>
    </font>
    <font>
      <sz val="11"/>
      <color theme="1"/>
      <name val="Arial"/>
      <family val="2"/>
    </font>
    <font>
      <sz val="11"/>
      <color rgb="FFFFFFFF"/>
      <name val="Calibri"/>
      <family val="2"/>
      <charset val="177"/>
    </font>
    <font>
      <sz val="11"/>
      <color rgb="FF000000"/>
      <name val="Arial"/>
      <family val="2"/>
    </font>
    <font>
      <sz val="11"/>
      <color rgb="FF000000"/>
      <name val="Calibri"/>
      <family val="2"/>
      <charset val="177"/>
    </font>
    <font>
      <sz val="11"/>
      <name val="Arial"/>
      <family val="2"/>
      <charset val="177"/>
      <scheme val="minor"/>
    </font>
    <font>
      <b/>
      <sz val="18"/>
      <color theme="3"/>
      <name val="Times New Roman"/>
      <family val="2"/>
      <charset val="177"/>
      <scheme val="major"/>
    </font>
    <font>
      <b/>
      <sz val="11"/>
      <color rgb="FF3F3F3F"/>
      <name val="Arial"/>
      <family val="2"/>
      <charset val="177"/>
      <scheme val="minor"/>
    </font>
    <font>
      <b/>
      <sz val="15"/>
      <color theme="3"/>
      <name val="Arial"/>
      <family val="2"/>
      <charset val="177"/>
      <scheme val="minor"/>
    </font>
    <font>
      <b/>
      <sz val="11"/>
      <color rgb="FFFA7D00"/>
      <name val="Arial"/>
      <family val="2"/>
      <charset val="177"/>
      <scheme val="minor"/>
    </font>
    <font>
      <b/>
      <sz val="14"/>
      <color theme="3"/>
      <name val="Times New Roman"/>
      <family val="2"/>
      <charset val="177"/>
      <scheme val="major"/>
    </font>
    <font>
      <b/>
      <sz val="11"/>
      <color theme="3"/>
      <name val="Times New Roman"/>
      <family val="2"/>
      <charset val="177"/>
      <scheme val="major"/>
    </font>
    <font>
      <b/>
      <sz val="12"/>
      <color theme="3"/>
      <name val="Times New Roman"/>
      <family val="2"/>
      <charset val="177"/>
      <scheme val="major"/>
    </font>
  </fonts>
  <fills count="9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rgb="FF4F81BD"/>
        <bgColor rgb="FFFFFFFF"/>
      </patternFill>
    </fill>
    <fill>
      <patternFill patternType="solid">
        <fgColor rgb="FFDCE6F1"/>
        <bgColor rgb="FFFFFFFF"/>
      </patternFill>
    </fill>
    <fill>
      <patternFill patternType="solid">
        <fgColor rgb="FFF2F2F2"/>
      </patternFill>
    </fill>
    <fill>
      <patternFill patternType="solid">
        <fgColor theme="9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</borders>
  <cellStyleXfs count="9">
    <xf numFmtId="0" fontId="0" fillId="0" borderId="0"/>
    <xf numFmtId="0" fontId="2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44" fontId="1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9" fillId="7" borderId="2" applyNumberFormat="0" applyAlignment="0" applyProtection="0"/>
    <xf numFmtId="0" fontId="10" fillId="0" borderId="3" applyNumberFormat="0" applyFill="0" applyAlignment="0" applyProtection="0"/>
    <xf numFmtId="0" fontId="11" fillId="7" borderId="1" applyNumberFormat="0" applyAlignment="0" applyProtection="0"/>
  </cellStyleXfs>
  <cellXfs count="31">
    <xf numFmtId="0" fontId="0" fillId="0" borderId="0" xfId="0"/>
    <xf numFmtId="0" fontId="3" fillId="0" borderId="0" xfId="0" applyFont="1" applyFill="1" applyBorder="1" applyAlignment="1"/>
    <xf numFmtId="0" fontId="3" fillId="0" borderId="0" xfId="0" applyFont="1" applyFill="1" applyBorder="1" applyAlignment="1">
      <alignment horizontal="center"/>
    </xf>
    <xf numFmtId="10" fontId="3" fillId="0" borderId="0" xfId="0" applyNumberFormat="1" applyFont="1" applyFill="1" applyBorder="1" applyAlignment="1"/>
    <xf numFmtId="0" fontId="4" fillId="5" borderId="0" xfId="1" applyFont="1" applyFill="1" applyBorder="1" applyAlignment="1">
      <alignment horizontal="center" vertical="center"/>
    </xf>
    <xf numFmtId="0" fontId="1" fillId="4" borderId="0" xfId="3" applyBorder="1" applyAlignment="1">
      <alignment horizontal="center" vertical="center"/>
    </xf>
    <xf numFmtId="165" fontId="5" fillId="0" borderId="0" xfId="0" applyNumberFormat="1" applyFont="1" applyFill="1" applyBorder="1" applyAlignment="1"/>
    <xf numFmtId="164" fontId="0" fillId="0" borderId="0" xfId="0" applyNumberFormat="1"/>
    <xf numFmtId="164" fontId="6" fillId="6" borderId="0" xfId="2" applyNumberFormat="1" applyFont="1" applyFill="1" applyBorder="1" applyAlignment="1"/>
    <xf numFmtId="164" fontId="3" fillId="0" borderId="0" xfId="0" applyNumberFormat="1" applyFont="1" applyFill="1" applyBorder="1" applyAlignment="1"/>
    <xf numFmtId="166" fontId="3" fillId="0" borderId="0" xfId="0" applyNumberFormat="1" applyFont="1" applyFill="1" applyBorder="1" applyAlignment="1"/>
    <xf numFmtId="1" fontId="7" fillId="0" borderId="0" xfId="0" applyNumberFormat="1" applyFont="1" applyAlignment="1">
      <alignment horizontal="center" vertical="center"/>
    </xf>
    <xf numFmtId="0" fontId="0" fillId="0" borderId="0" xfId="0" applyAlignment="1">
      <alignment horizontal="left"/>
    </xf>
    <xf numFmtId="0" fontId="0" fillId="4" borderId="0" xfId="3" applyFont="1" applyBorder="1" applyAlignment="1">
      <alignment horizontal="center" vertical="center"/>
    </xf>
    <xf numFmtId="167" fontId="3" fillId="0" borderId="0" xfId="4" applyNumberFormat="1" applyFont="1" applyFill="1" applyBorder="1" applyAlignment="1"/>
    <xf numFmtId="167" fontId="0" fillId="0" borderId="0" xfId="4" applyNumberFormat="1" applyFont="1"/>
    <xf numFmtId="167" fontId="0" fillId="0" borderId="0" xfId="0" applyNumberFormat="1"/>
    <xf numFmtId="0" fontId="8" fillId="0" borderId="0" xfId="5"/>
    <xf numFmtId="167" fontId="9" fillId="7" borderId="2" xfId="6" applyNumberFormat="1"/>
    <xf numFmtId="167" fontId="9" fillId="7" borderId="2" xfId="6" applyNumberFormat="1" applyAlignment="1">
      <alignment horizontal="right" vertical="center" wrapText="1"/>
    </xf>
    <xf numFmtId="10" fontId="11" fillId="7" borderId="1" xfId="8" applyNumberFormat="1" applyAlignment="1">
      <alignment horizontal="center" vertical="center"/>
    </xf>
    <xf numFmtId="164" fontId="11" fillId="7" borderId="1" xfId="8" applyNumberFormat="1" applyAlignment="1">
      <alignment horizontal="center" vertical="center"/>
    </xf>
    <xf numFmtId="1" fontId="11" fillId="7" borderId="1" xfId="8" applyNumberFormat="1" applyAlignment="1">
      <alignment horizontal="center" vertical="center"/>
    </xf>
    <xf numFmtId="0" fontId="12" fillId="8" borderId="1" xfId="5" applyFont="1" applyFill="1" applyBorder="1" applyAlignment="1">
      <alignment horizontal="center" vertical="center"/>
    </xf>
    <xf numFmtId="164" fontId="0" fillId="0" borderId="0" xfId="0" applyNumberFormat="1" applyAlignment="1">
      <alignment horizontal="center"/>
    </xf>
    <xf numFmtId="44" fontId="0" fillId="0" borderId="0" xfId="0" applyNumberFormat="1"/>
    <xf numFmtId="166" fontId="0" fillId="0" borderId="0" xfId="0" applyNumberFormat="1"/>
    <xf numFmtId="0" fontId="14" fillId="8" borderId="1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3" fillId="0" borderId="0" xfId="5" applyFont="1" applyAlignment="1">
      <alignment horizontal="center" vertical="center" textRotation="180"/>
    </xf>
    <xf numFmtId="0" fontId="10" fillId="0" borderId="3" xfId="7" applyAlignment="1">
      <alignment horizontal="center"/>
    </xf>
  </cellXfs>
  <cellStyles count="9">
    <cellStyle name="20% - הדגשה1" xfId="2" builtinId="30"/>
    <cellStyle name="60% - הדגשה3" xfId="3" builtinId="40"/>
    <cellStyle name="Currency" xfId="4" builtinId="4"/>
    <cellStyle name="Normal" xfId="0" builtinId="0"/>
    <cellStyle name="הדגשה1" xfId="1" builtinId="29"/>
    <cellStyle name="חישוב" xfId="8" builtinId="22"/>
    <cellStyle name="כותרת" xfId="5" builtinId="15"/>
    <cellStyle name="כותרת 1" xfId="7" builtinId="16"/>
    <cellStyle name="פלט" xfId="6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1009648</xdr:colOff>
      <xdr:row>13</xdr:row>
      <xdr:rowOff>85725</xdr:rowOff>
    </xdr:from>
    <xdr:to>
      <xdr:col>11</xdr:col>
      <xdr:colOff>180976</xdr:colOff>
      <xdr:row>19</xdr:row>
      <xdr:rowOff>142875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2D9A2D5-18BB-44C6-B429-97455C103671}"/>
            </a:ext>
          </a:extLst>
        </xdr:cNvPr>
        <xdr:cNvSpPr txBox="1"/>
      </xdr:nvSpPr>
      <xdr:spPr>
        <a:xfrm>
          <a:off x="11228422424" y="3181350"/>
          <a:ext cx="7181853" cy="1428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1" anchor="t"/>
        <a:lstStyle/>
        <a:p>
          <a:pPr algn="r" rtl="1"/>
          <a:r>
            <a:rPr lang="he-IL" sz="1100"/>
            <a:t>הטבלה מיועדת</a:t>
          </a:r>
          <a:r>
            <a:rPr lang="he-IL" sz="1100" baseline="0"/>
            <a:t> רק כדי לתת מבט כללי כמה תשואה ודמי ניהול קרטיים לגובה החיסכון לפרישה.</a:t>
          </a:r>
        </a:p>
        <a:p>
          <a:pPr algn="r" rtl="1"/>
          <a:r>
            <a:rPr lang="he-IL" sz="1100" baseline="0"/>
            <a:t>הטבלה אינה יכולה להיות מדויקת מכמה סיבות:</a:t>
          </a:r>
        </a:p>
        <a:p>
          <a:pPr algn="r" rtl="1"/>
          <a:r>
            <a:rPr lang="he-IL" sz="1100" baseline="0"/>
            <a:t>א. כי לא נוכל לדעת מראש כמה תשואה תעניק לנו הפנסיה.</a:t>
          </a:r>
        </a:p>
        <a:p>
          <a:pPr algn="r" rtl="1"/>
          <a:r>
            <a:rPr lang="he-IL" sz="1100" baseline="0"/>
            <a:t>ב. כי לא נוכל לדעת מראש בכמה יעלה מדד המחירים לצרכן.</a:t>
          </a:r>
        </a:p>
        <a:p>
          <a:pPr algn="r" rtl="1"/>
          <a:r>
            <a:rPr lang="he-IL" sz="1100" baseline="0"/>
            <a:t>ג. לא נוכל לדעת כמה הפרשות נפריש לפנסיה. כי המשכורות עולות בהתאם לוותק, למדד וכדומה. </a:t>
          </a:r>
          <a:r>
            <a:rPr lang="he-I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(וממילא ההפרשות לפנסיה עולות) </a:t>
          </a:r>
        </a:p>
        <a:p>
          <a:pPr algn="r" rtl="1"/>
          <a:r>
            <a:rPr lang="he-I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ד. הטבלה לא מחשבת את עלות ביטוח שארים ואובדן כושר עבודה. (עלות הביטוח משתנה ואין אפשרות לחזות מראש)</a:t>
          </a:r>
        </a:p>
        <a:p>
          <a:pPr algn="r" rtl="1"/>
          <a:r>
            <a:rPr lang="he-I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ה. הטבלה לא מחשבת הוצאות ניהול השקעה.</a:t>
          </a:r>
        </a:p>
        <a:p>
          <a:pPr algn="r" rtl="1"/>
          <a:r>
            <a:rPr lang="he-I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עם כל זאת סעיפים ד. וה. הם זניחים יחסית. (עשרות שקלים בשנה)</a:t>
          </a:r>
        </a:p>
      </xdr:txBody>
    </xdr:sp>
    <xdr:clientData/>
  </xdr:twoCellAnchor>
  <xdr:twoCellAnchor>
    <xdr:from>
      <xdr:col>1</xdr:col>
      <xdr:colOff>2085975</xdr:colOff>
      <xdr:row>9</xdr:row>
      <xdr:rowOff>161925</xdr:rowOff>
    </xdr:from>
    <xdr:to>
      <xdr:col>3</xdr:col>
      <xdr:colOff>161925</xdr:colOff>
      <xdr:row>15</xdr:row>
      <xdr:rowOff>142875</xdr:rowOff>
    </xdr:to>
    <xdr:sp macro="" textlink="">
      <xdr:nvSpPr>
        <xdr:cNvPr id="6" name="חץ: למעלה 5">
          <a:extLst>
            <a:ext uri="{FF2B5EF4-FFF2-40B4-BE49-F238E27FC236}">
              <a16:creationId xmlns:a16="http://schemas.microsoft.com/office/drawing/2014/main" xmlns="" id="{562FEE7C-FAAD-483C-969D-4AAD1C5A37F3}"/>
            </a:ext>
          </a:extLst>
        </xdr:cNvPr>
        <xdr:cNvSpPr/>
      </xdr:nvSpPr>
      <xdr:spPr>
        <a:xfrm>
          <a:off x="11236966350" y="2343150"/>
          <a:ext cx="1190625" cy="1352550"/>
        </a:xfrm>
        <a:prstGeom prst="upArrow">
          <a:avLst/>
        </a:prstGeom>
        <a:solidFill>
          <a:schemeClr val="bg2"/>
        </a:solidFill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1" anchor="ctr"/>
        <a:lstStyle/>
        <a:p>
          <a:pPr algn="ctr" rtl="1"/>
          <a:r>
            <a:rPr lang="he-IL" sz="1200">
              <a:solidFill>
                <a:schemeClr val="accent2">
                  <a:lumMod val="75000"/>
                </a:schemeClr>
              </a:solidFill>
              <a:latin typeface="Aharoni" panose="02010803020104030203" pitchFamily="2" charset="-79"/>
              <a:cs typeface="+mj-cs"/>
            </a:rPr>
            <a:t>הזנת נתונים  אישיים</a:t>
          </a:r>
        </a:p>
      </xdr:txBody>
    </xdr:sp>
    <xdr:clientData/>
  </xdr:twoCellAnchor>
  <xdr:twoCellAnchor>
    <xdr:from>
      <xdr:col>3</xdr:col>
      <xdr:colOff>57150</xdr:colOff>
      <xdr:row>5</xdr:row>
      <xdr:rowOff>95251</xdr:rowOff>
    </xdr:from>
    <xdr:to>
      <xdr:col>4</xdr:col>
      <xdr:colOff>38100</xdr:colOff>
      <xdr:row>11</xdr:row>
      <xdr:rowOff>9525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7D6B6789-9F7B-4229-85DC-4363A8B5CF78}"/>
            </a:ext>
          </a:extLst>
        </xdr:cNvPr>
        <xdr:cNvSpPr txBox="1"/>
      </xdr:nvSpPr>
      <xdr:spPr>
        <a:xfrm>
          <a:off x="11234604150" y="1362076"/>
          <a:ext cx="1952625" cy="128587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1" anchor="t"/>
        <a:lstStyle/>
        <a:p>
          <a:pPr algn="ctr" rtl="1"/>
          <a:r>
            <a:rPr lang="he-IL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בדרך כלל מעסיק מפריש 12.5% מה'שכר קובע לפנסיה'. </a:t>
          </a:r>
        </a:p>
        <a:p>
          <a:pPr algn="ctr" rtl="1"/>
          <a:r>
            <a:rPr lang="he-IL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ולעובד מורידים 6% מה'שכר קובע לפנסיה'. </a:t>
          </a:r>
        </a:p>
        <a:p>
          <a:pPr algn="ctr" rtl="1"/>
          <a:r>
            <a:rPr lang="he-IL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סה"כ 18.5%. </a:t>
          </a:r>
        </a:p>
        <a:p>
          <a:pPr algn="ctr" rtl="1"/>
          <a:r>
            <a:rPr lang="he-IL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אך יש מעסיקים שמפרישים יותר.</a:t>
          </a:r>
        </a:p>
        <a:p>
          <a:pPr algn="ctr" rtl="1"/>
          <a:r>
            <a:rPr lang="he-IL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הכל כתוב בתלוש משכורת.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4"/>
  <sheetViews>
    <sheetView rightToLeft="1" tabSelected="1" workbookViewId="0">
      <selection activeCell="E5" sqref="E5"/>
    </sheetView>
  </sheetViews>
  <sheetFormatPr defaultRowHeight="18" customHeight="1"/>
  <cols>
    <col min="2" max="2" width="29" customWidth="1"/>
    <col min="3" max="3" width="11.875" bestFit="1" customWidth="1"/>
    <col min="4" max="4" width="25.875" customWidth="1"/>
    <col min="6" max="6" width="19.5" customWidth="1"/>
    <col min="7" max="7" width="13.625" customWidth="1"/>
    <col min="8" max="8" width="9.125" customWidth="1"/>
    <col min="9" max="9" width="5.875" customWidth="1"/>
    <col min="10" max="10" width="4.875" customWidth="1"/>
    <col min="11" max="11" width="17.25" customWidth="1"/>
  </cols>
  <sheetData>
    <row r="1" spans="2:11" ht="27.75" customHeight="1" thickBot="1">
      <c r="B1" s="30" t="s">
        <v>106</v>
      </c>
      <c r="C1" s="30"/>
      <c r="D1" s="30"/>
    </row>
    <row r="2" spans="2:11" ht="18" customHeight="1" thickTop="1">
      <c r="B2" s="28" t="s">
        <v>0</v>
      </c>
      <c r="C2" s="20">
        <v>1.49E-2</v>
      </c>
      <c r="D2" s="28" t="s">
        <v>100</v>
      </c>
      <c r="E2" s="1"/>
      <c r="F2" s="23" t="s">
        <v>99</v>
      </c>
      <c r="G2" s="18">
        <f>INDEX('גיליון חישובים'!AR:AR,MATCH(9.99999999999999E+307,'גיליון חישובים'!AR:AR))</f>
        <v>290553.60000000003</v>
      </c>
      <c r="J2" s="27" t="s">
        <v>3</v>
      </c>
      <c r="K2" s="27" t="s">
        <v>96</v>
      </c>
    </row>
    <row r="3" spans="2:11" ht="18" customHeight="1">
      <c r="B3" s="28" t="s">
        <v>1</v>
      </c>
      <c r="C3" s="20">
        <v>5.0000000000000001E-4</v>
      </c>
      <c r="D3" s="20">
        <v>0.185</v>
      </c>
      <c r="E3" s="1"/>
      <c r="F3" s="23" t="s">
        <v>97</v>
      </c>
      <c r="G3" s="18">
        <f>INDEX('גיליון חישובים'!AS:AS,MATCH(9.99999999999999E+307,'גיליון חישובים'!AS:AS))</f>
        <v>1224410.9002474344</v>
      </c>
      <c r="I3" s="29" t="s">
        <v>102</v>
      </c>
      <c r="J3" s="27">
        <f>C8</f>
        <v>64</v>
      </c>
      <c r="K3" s="19">
        <f>VLOOKUP(J3,'גיליון חישובים'!$AA$4:$AN$84,9,FALSE)</f>
        <v>6691.0932094261689</v>
      </c>
    </row>
    <row r="4" spans="2:11" ht="18" customHeight="1">
      <c r="B4" s="28" t="s">
        <v>52</v>
      </c>
      <c r="C4" s="21">
        <v>2270</v>
      </c>
      <c r="D4" s="24">
        <f>C4*D3</f>
        <v>419.95</v>
      </c>
      <c r="E4" s="1"/>
      <c r="F4" s="23" t="s">
        <v>98</v>
      </c>
      <c r="G4" s="19">
        <f>INDEX('גיליון חישובים'!AQ:AQ,MATCH(9.99999999999999E+307,'גיליון חישובים'!AQ:AQ))</f>
        <v>1514964.5002474345</v>
      </c>
      <c r="I4" s="29"/>
      <c r="J4" s="27">
        <f t="shared" ref="J4:J13" si="0">J3+1</f>
        <v>65</v>
      </c>
      <c r="K4" s="19">
        <f>VLOOKUP(J4,'גיליון חישובים'!$AA$4:$AN$84,9,FALSE)</f>
        <v>6839.629165112271</v>
      </c>
    </row>
    <row r="5" spans="2:11" ht="18" customHeight="1">
      <c r="B5" s="28" t="s">
        <v>101</v>
      </c>
      <c r="C5" s="21">
        <v>169608</v>
      </c>
      <c r="D5" s="2"/>
      <c r="E5" s="1"/>
      <c r="F5" s="17"/>
      <c r="G5" s="17"/>
      <c r="H5" s="17"/>
      <c r="I5" s="29"/>
      <c r="J5" s="27">
        <f t="shared" si="0"/>
        <v>66</v>
      </c>
      <c r="K5" s="19">
        <f>VLOOKUP(J5,'גיליון חישובים'!$AA$4:$AN$84,9,FALSE)</f>
        <v>6991.4698408327713</v>
      </c>
    </row>
    <row r="6" spans="2:11" ht="18" customHeight="1">
      <c r="B6" s="28" t="s">
        <v>2</v>
      </c>
      <c r="C6" s="20">
        <v>0.08</v>
      </c>
      <c r="D6" s="3"/>
      <c r="E6" s="1"/>
      <c r="I6" s="29"/>
      <c r="J6" s="27">
        <f>J5+1</f>
        <v>67</v>
      </c>
      <c r="K6" s="19">
        <f>VLOOKUP(J6,'גיליון חישובים'!$AA$4:$AN$84,9,FALSE)</f>
        <v>7146.6887620479201</v>
      </c>
    </row>
    <row r="7" spans="2:11" ht="18" customHeight="1">
      <c r="B7" s="28" t="s">
        <v>3</v>
      </c>
      <c r="C7" s="22">
        <v>40</v>
      </c>
      <c r="D7" s="3"/>
      <c r="E7" s="1"/>
      <c r="G7" s="16"/>
      <c r="I7" s="29"/>
      <c r="J7" s="27">
        <f t="shared" si="0"/>
        <v>68</v>
      </c>
      <c r="K7" s="19">
        <f>VLOOKUP(J7,'גיליון חישובים'!$AA$4:$AN$84,9,FALSE)</f>
        <v>7305.3610900579943</v>
      </c>
    </row>
    <row r="8" spans="2:11" ht="18" customHeight="1">
      <c r="B8" s="28" t="s">
        <v>60</v>
      </c>
      <c r="C8" s="22">
        <v>64</v>
      </c>
      <c r="D8" s="3"/>
      <c r="E8" s="1"/>
      <c r="I8" s="29"/>
      <c r="J8" s="27">
        <f t="shared" si="0"/>
        <v>69</v>
      </c>
      <c r="K8" s="19">
        <f>VLOOKUP(J8,'גיליון חישובים'!$AA$4:$AN$84,9,FALSE)</f>
        <v>7467.5636583984788</v>
      </c>
    </row>
    <row r="9" spans="2:11" ht="18" customHeight="1">
      <c r="B9" s="28" t="s">
        <v>61</v>
      </c>
      <c r="C9" s="20">
        <v>5.2999999999999999E-2</v>
      </c>
      <c r="D9" s="1"/>
      <c r="E9" s="1"/>
      <c r="G9" s="15"/>
      <c r="I9" s="29"/>
      <c r="J9" s="27">
        <f>J8+1</f>
        <v>70</v>
      </c>
      <c r="K9" s="19">
        <f>VLOOKUP(J9,'גיליון חישובים'!$AA$4:$AN$84,9,FALSE)</f>
        <v>7633.375010044997</v>
      </c>
    </row>
    <row r="10" spans="2:11" ht="18" customHeight="1">
      <c r="D10" s="1"/>
      <c r="E10" s="1"/>
      <c r="G10" s="16"/>
      <c r="I10" s="29"/>
      <c r="J10" s="27">
        <f t="shared" si="0"/>
        <v>71</v>
      </c>
      <c r="K10" s="19">
        <f>VLOOKUP(J10,'גיליון חישובים'!$AA$4:$AN$84,9,FALSE)</f>
        <v>7802.8754354459843</v>
      </c>
    </row>
    <row r="11" spans="2:11" ht="18" customHeight="1">
      <c r="D11" s="1"/>
      <c r="E11" s="1"/>
      <c r="I11" s="29"/>
      <c r="J11" s="27">
        <f t="shared" si="0"/>
        <v>72</v>
      </c>
      <c r="K11" s="19">
        <f>VLOOKUP(J11,'גיליון חישובים'!$AA$4:$AN$84,9,FALSE)</f>
        <v>7976.1470114015565</v>
      </c>
    </row>
    <row r="12" spans="2:11" ht="18" customHeight="1">
      <c r="D12" s="1"/>
      <c r="E12" s="1"/>
      <c r="I12" s="29"/>
      <c r="J12" s="27">
        <f t="shared" si="0"/>
        <v>73</v>
      </c>
      <c r="K12" s="19">
        <f>VLOOKUP(J12,'גיליון חישובים'!$AA$4:$AN$84,9,FALSE)</f>
        <v>8153.2736408073642</v>
      </c>
    </row>
    <row r="13" spans="2:11" ht="18" customHeight="1">
      <c r="D13" s="1"/>
      <c r="E13" s="1"/>
      <c r="I13" s="29"/>
      <c r="J13" s="27">
        <f t="shared" si="0"/>
        <v>74</v>
      </c>
      <c r="K13" s="19">
        <f>VLOOKUP(J13,'גיליון חישובים'!$AA$4:$AN$84,9,FALSE)</f>
        <v>8334.3410932827028</v>
      </c>
    </row>
    <row r="14" spans="2:11" ht="18" customHeight="1">
      <c r="D14" s="1"/>
      <c r="E14" s="1"/>
      <c r="G14" s="25"/>
    </row>
  </sheetData>
  <mergeCells count="2">
    <mergeCell ref="I3:I13"/>
    <mergeCell ref="B1:D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Z1:AS84"/>
  <sheetViews>
    <sheetView rightToLeft="1" workbookViewId="0">
      <selection activeCell="Z43" sqref="Z43"/>
    </sheetView>
  </sheetViews>
  <sheetFormatPr defaultRowHeight="14.25"/>
  <cols>
    <col min="26" max="26" width="15.75" customWidth="1"/>
    <col min="27" max="27" width="10.25" customWidth="1"/>
    <col min="28" max="28" width="10.75" customWidth="1"/>
    <col min="29" max="29" width="19.5" customWidth="1"/>
    <col min="30" max="30" width="26.75" customWidth="1"/>
    <col min="31" max="32" width="15.625" customWidth="1"/>
    <col min="33" max="33" width="13.875" customWidth="1"/>
    <col min="34" max="34" width="13.125" customWidth="1"/>
    <col min="35" max="37" width="13.875" customWidth="1"/>
    <col min="38" max="38" width="28.5" customWidth="1"/>
    <col min="39" max="42" width="15.625" customWidth="1"/>
    <col min="43" max="43" width="14.5" bestFit="1" customWidth="1"/>
    <col min="44" max="44" width="9.375" bestFit="1" customWidth="1"/>
    <col min="45" max="45" width="14.625" customWidth="1"/>
  </cols>
  <sheetData>
    <row r="1" spans="26:45" ht="20.100000000000001" customHeight="1">
      <c r="AM1" s="2"/>
      <c r="AN1" s="1"/>
      <c r="AO1" s="1"/>
      <c r="AP1" s="1"/>
    </row>
    <row r="2" spans="26:45">
      <c r="AM2" s="2"/>
      <c r="AN2" s="1"/>
      <c r="AO2" s="1"/>
      <c r="AP2" s="1"/>
      <c r="AS2" t="s">
        <v>59</v>
      </c>
    </row>
    <row r="3" spans="26:45" ht="15">
      <c r="AA3" s="4" t="s">
        <v>3</v>
      </c>
      <c r="AB3" s="4" t="s">
        <v>4</v>
      </c>
      <c r="AC3" s="4" t="s">
        <v>105</v>
      </c>
      <c r="AD3" s="4" t="s">
        <v>104</v>
      </c>
      <c r="AE3" s="4" t="s">
        <v>5</v>
      </c>
      <c r="AF3" s="5" t="s">
        <v>0</v>
      </c>
      <c r="AG3" s="5" t="s">
        <v>1</v>
      </c>
      <c r="AH3" s="5"/>
      <c r="AI3" s="13" t="s">
        <v>96</v>
      </c>
      <c r="AJ3" s="13" t="s">
        <v>95</v>
      </c>
      <c r="AK3" s="10"/>
      <c r="AL3" t="s">
        <v>103</v>
      </c>
      <c r="AM3" s="4" t="s">
        <v>6</v>
      </c>
      <c r="AN3" s="4" t="s">
        <v>7</v>
      </c>
      <c r="AO3" s="4" t="s">
        <v>8</v>
      </c>
      <c r="AP3" s="4" t="s">
        <v>9</v>
      </c>
    </row>
    <row r="4" spans="26:45" ht="15">
      <c r="Z4" s="12" t="str">
        <f>IF(AA4&gt;='גליון הזנת נתונים אישיים'!C$8,AS$2,"")</f>
        <v/>
      </c>
      <c r="AA4" s="11">
        <f>'גליון הזנת נתונים אישיים'!C7</f>
        <v>40</v>
      </c>
      <c r="AB4" s="6" t="s">
        <v>10</v>
      </c>
      <c r="AC4" s="8">
        <f t="shared" ref="AC4:AC35" si="0">AP4-AG4-AF4</f>
        <v>185922.63614399999</v>
      </c>
      <c r="AD4" s="7">
        <f t="shared" ref="AD4:AD41" si="1">AC4-SUM(AJ4:AJ4)</f>
        <v>185922.63614399999</v>
      </c>
      <c r="AE4" s="7">
        <f t="shared" ref="AE4:AE35" si="2">AG4+AF4</f>
        <v>2696.5558559999999</v>
      </c>
      <c r="AF4" s="9">
        <f>AM4*'גליון הזנת נתונים אישיים'!C$2</f>
        <v>2602.2462599999999</v>
      </c>
      <c r="AG4" s="10">
        <f>AP4*'גליון הזנת נתונים אישיים'!C$3</f>
        <v>94.309595999999999</v>
      </c>
      <c r="AH4" s="9" t="str">
        <f t="shared" ref="AH4:AH35" si="3">IF(Z4=AS$2,AJ4,"")</f>
        <v/>
      </c>
      <c r="AI4" s="14" t="e">
        <f>AJ4/12</f>
        <v>#VALUE!</v>
      </c>
      <c r="AJ4" s="10" t="str">
        <f>IF(Z4=AS$2,AC4*'גליון הזנת נתונים אישיים'!C$9,"")</f>
        <v/>
      </c>
      <c r="AK4" s="10"/>
      <c r="AL4" s="26">
        <f>IF(Z4=$AS$2,0,AM4)</f>
        <v>174647.4</v>
      </c>
      <c r="AM4" s="9">
        <f>'גליון הזנת נתונים אישיים'!D$4*12+'גליון הזנת נתונים אישיים'!C5</f>
        <v>174647.4</v>
      </c>
      <c r="AN4" s="9">
        <f>AL4</f>
        <v>174647.4</v>
      </c>
      <c r="AO4" s="9">
        <f>AN4*'גליון הזנת נתונים אישיים'!C$6</f>
        <v>13971.791999999999</v>
      </c>
      <c r="AP4" s="7">
        <f>AN4+AO4</f>
        <v>188619.19199999998</v>
      </c>
      <c r="AQ4" t="str">
        <f>IF(AA4='גליון הזנת נתונים אישיים'!C$8,AC4,"")</f>
        <v/>
      </c>
      <c r="AR4" s="7" t="str">
        <f>IF(AQ4=AC4,SUM(AM3:AM$4),"")</f>
        <v/>
      </c>
      <c r="AS4" s="16" t="str">
        <f t="shared" ref="AS4:AS35" si="4">IF(AQ4=AC4,AQ4-AR4,"")</f>
        <v/>
      </c>
    </row>
    <row r="5" spans="26:45" ht="15">
      <c r="Z5" s="12" t="str">
        <f>IF(AA5&gt;='גליון הזנת נתונים אישיים'!C$8,AS$2,"")</f>
        <v/>
      </c>
      <c r="AA5" s="11">
        <f>AA4+1</f>
        <v>41</v>
      </c>
      <c r="AB5" s="6" t="s">
        <v>11</v>
      </c>
      <c r="AC5" s="8">
        <f t="shared" si="0"/>
        <v>206060.79247600224</v>
      </c>
      <c r="AD5" s="7">
        <f t="shared" si="1"/>
        <v>206060.79247600224</v>
      </c>
      <c r="AE5" s="7">
        <f t="shared" si="2"/>
        <v>178.20655951775998</v>
      </c>
      <c r="AF5" s="9">
        <f>AM5*'גליון הזנת נתונים אישיים'!C$2</f>
        <v>75.087059999999994</v>
      </c>
      <c r="AG5" s="10">
        <f>AP5*'גליון הזנת נתונים אישיים'!C$3</f>
        <v>103.11949951775999</v>
      </c>
      <c r="AH5" s="9" t="str">
        <f t="shared" si="3"/>
        <v/>
      </c>
      <c r="AI5" s="14" t="e">
        <f t="shared" ref="AI5:AI68" si="5">AJ5/12</f>
        <v>#VALUE!</v>
      </c>
      <c r="AJ5" s="10" t="str">
        <f>IF(Z5=AS$2,AC5*'גליון הזנת נתונים אישיים'!C$9,"")</f>
        <v/>
      </c>
      <c r="AK5" s="10"/>
      <c r="AL5" s="26">
        <f t="shared" ref="AL5:AL68" si="6">IF(Z5=$AS$2,0,AM5)</f>
        <v>5039.3999999999996</v>
      </c>
      <c r="AM5" s="9">
        <f>'גליון הזנת נתונים אישיים'!D$4*12</f>
        <v>5039.3999999999996</v>
      </c>
      <c r="AN5" s="9">
        <f>IF(AL5=AM5,AL5+AD4,AD4)</f>
        <v>190962.03614399998</v>
      </c>
      <c r="AO5" s="9">
        <f>AN5*'גליון הזנת נתונים אישיים'!C$6</f>
        <v>15276.962891519999</v>
      </c>
      <c r="AP5" s="7">
        <f>AN5+AO5</f>
        <v>206238.99903551998</v>
      </c>
      <c r="AQ5" t="str">
        <f>IF(AA5='גליון הזנת נתונים אישיים'!C$8,AC5,"")</f>
        <v/>
      </c>
      <c r="AR5" s="7" t="str">
        <f>IF(AQ5=AC5,SUM(AM$4:AM4),"")</f>
        <v/>
      </c>
      <c r="AS5" s="16" t="str">
        <f t="shared" si="4"/>
        <v/>
      </c>
    </row>
    <row r="6" spans="26:45" ht="15">
      <c r="Z6" s="12" t="str">
        <f>IF(AA6&gt;='גליון הזנת נתונים אישיים'!C$8,AS$2,"")</f>
        <v/>
      </c>
      <c r="AA6" s="11">
        <f t="shared" ref="AA6:AA69" si="7">AA5+1</f>
        <v>42</v>
      </c>
      <c r="AB6" s="6" t="s">
        <v>12</v>
      </c>
      <c r="AC6" s="8">
        <f t="shared" si="0"/>
        <v>227799.12671014539</v>
      </c>
      <c r="AD6" s="7">
        <f t="shared" si="1"/>
        <v>227799.12671014539</v>
      </c>
      <c r="AE6" s="7">
        <f t="shared" si="2"/>
        <v>189.0811639370412</v>
      </c>
      <c r="AF6" s="9">
        <f>AM6*'גליון הזנת נתונים אישיים'!C$2</f>
        <v>75.087059999999994</v>
      </c>
      <c r="AG6" s="10">
        <f>AP6*'גליון הזנת נתונים אישיים'!C$3</f>
        <v>113.9941039370412</v>
      </c>
      <c r="AH6" s="9" t="str">
        <f t="shared" si="3"/>
        <v/>
      </c>
      <c r="AI6" s="14" t="e">
        <f t="shared" si="5"/>
        <v>#VALUE!</v>
      </c>
      <c r="AJ6" s="10" t="str">
        <f>IF(Z6=AS$2,AC6*'גליון הזנת נתונים אישיים'!C$9,"")</f>
        <v/>
      </c>
      <c r="AK6" s="10"/>
      <c r="AL6" s="26">
        <f t="shared" si="6"/>
        <v>5039.3999999999996</v>
      </c>
      <c r="AM6" s="9">
        <f>'גליון הזנת נתונים אישיים'!D$4*12</f>
        <v>5039.3999999999996</v>
      </c>
      <c r="AN6" s="9">
        <f>IF(AL6=AM6,AL6+AD5,AD5)</f>
        <v>211100.19247600224</v>
      </c>
      <c r="AO6" s="9">
        <f>AN6*'גליון הזנת נתונים אישיים'!C$6</f>
        <v>16888.015398080181</v>
      </c>
      <c r="AP6" s="7">
        <f>AN6+AO6</f>
        <v>227988.20787408241</v>
      </c>
      <c r="AQ6" t="str">
        <f>IF(AA6='גליון הזנת נתונים אישיים'!C$8,AC6,"")</f>
        <v/>
      </c>
      <c r="AR6" s="7" t="str">
        <f>IF(AQ6=AC6,SUM(AM$4:AM5),"")</f>
        <v/>
      </c>
      <c r="AS6" s="16" t="str">
        <f t="shared" si="4"/>
        <v/>
      </c>
    </row>
    <row r="7" spans="26:45" ht="15">
      <c r="Z7" s="12" t="str">
        <f>IF(AA7&gt;='גליון הזנת נתונים אישיים'!C$8,AS$2,"")</f>
        <v/>
      </c>
      <c r="AA7" s="11">
        <f t="shared" si="7"/>
        <v>43</v>
      </c>
      <c r="AB7" s="6" t="s">
        <v>13</v>
      </c>
      <c r="AC7" s="8">
        <f t="shared" si="0"/>
        <v>251264.78898253353</v>
      </c>
      <c r="AD7" s="7">
        <f t="shared" si="1"/>
        <v>251264.78898253353</v>
      </c>
      <c r="AE7" s="7">
        <f t="shared" si="2"/>
        <v>200.81986442347852</v>
      </c>
      <c r="AF7" s="9">
        <f>AM7*'גליון הזנת נתונים אישיים'!C$2</f>
        <v>75.087059999999994</v>
      </c>
      <c r="AG7" s="10">
        <f>AP7*'גליון הזנת נתונים אישיים'!C$3</f>
        <v>125.73280442347851</v>
      </c>
      <c r="AH7" s="9" t="str">
        <f t="shared" si="3"/>
        <v/>
      </c>
      <c r="AI7" s="14" t="e">
        <f t="shared" si="5"/>
        <v>#VALUE!</v>
      </c>
      <c r="AJ7" s="10" t="str">
        <f>IF(Z7=AS$2,AC7*'גליון הזנת נתונים אישיים'!C$9,"")</f>
        <v/>
      </c>
      <c r="AK7" s="10"/>
      <c r="AL7" s="26">
        <f t="shared" si="6"/>
        <v>5039.3999999999996</v>
      </c>
      <c r="AM7" s="9">
        <f>'גליון הזנת נתונים אישיים'!D$4*12</f>
        <v>5039.3999999999996</v>
      </c>
      <c r="AN7" s="9">
        <f>IF(AL7=AM7,AL7+AD6,AD6)</f>
        <v>232838.52671014538</v>
      </c>
      <c r="AO7" s="9">
        <f>AN7*'גליון הזנת נתונים אישיים'!C$6</f>
        <v>18627.08213681163</v>
      </c>
      <c r="AP7" s="7">
        <f t="shared" ref="AP7:AP45" si="8">AN7+AO7</f>
        <v>251465.60884695701</v>
      </c>
      <c r="AQ7" t="str">
        <f>IF(AA7='גליון הזנת נתונים אישיים'!C$8,AC7,"")</f>
        <v/>
      </c>
      <c r="AR7" s="7" t="str">
        <f>IF(AQ7=AC7,SUM(AM$4:AM6),"")</f>
        <v/>
      </c>
      <c r="AS7" s="16" t="str">
        <f t="shared" si="4"/>
        <v/>
      </c>
    </row>
    <row r="8" spans="26:45" ht="15">
      <c r="Z8" s="12" t="str">
        <f>IF(AA8&gt;='גליון הזנת נתונים אישיים'!C$8,AS$2,"")</f>
        <v/>
      </c>
      <c r="AA8" s="11">
        <f t="shared" si="7"/>
        <v>44</v>
      </c>
      <c r="AB8" s="6" t="s">
        <v>14</v>
      </c>
      <c r="AC8" s="8">
        <f t="shared" si="0"/>
        <v>276595.03277908562</v>
      </c>
      <c r="AD8" s="7">
        <f t="shared" si="1"/>
        <v>276595.03277908562</v>
      </c>
      <c r="AE8" s="7">
        <f t="shared" si="2"/>
        <v>213.4913220505681</v>
      </c>
      <c r="AF8" s="9">
        <f>AM8*'גליון הזנת נתונים אישיים'!C$2</f>
        <v>75.087059999999994</v>
      </c>
      <c r="AG8" s="10">
        <f>AP8*'גליון הזנת נתונים אישיים'!C$3</f>
        <v>138.40426205056809</v>
      </c>
      <c r="AH8" s="9" t="str">
        <f t="shared" si="3"/>
        <v/>
      </c>
      <c r="AI8" s="14" t="e">
        <f t="shared" si="5"/>
        <v>#VALUE!</v>
      </c>
      <c r="AJ8" s="10" t="str">
        <f>IF(Z8=AS$2,AC8*'גליון הזנת נתונים אישיים'!C$9,"")</f>
        <v/>
      </c>
      <c r="AK8" s="10"/>
      <c r="AL8" s="26">
        <f t="shared" si="6"/>
        <v>5039.3999999999996</v>
      </c>
      <c r="AM8" s="9">
        <f>'גליון הזנת נתונים אישיים'!D$4*12</f>
        <v>5039.3999999999996</v>
      </c>
      <c r="AN8" s="9">
        <f t="shared" ref="AN8:AN26" si="9">IF(AL8=AM8,AL8+AD7,AD7)</f>
        <v>256304.18898253352</v>
      </c>
      <c r="AO8" s="9">
        <f>AN8*'גליון הזנת נתונים אישיים'!C$6</f>
        <v>20504.335118602681</v>
      </c>
      <c r="AP8" s="7">
        <f t="shared" si="8"/>
        <v>276808.52410113619</v>
      </c>
      <c r="AQ8" t="str">
        <f>IF(AA8='גליון הזנת נתונים אישיים'!C$8,AC8,"")</f>
        <v/>
      </c>
      <c r="AR8" s="7" t="str">
        <f>IF(AQ8=AC8,SUM(AM$4:AM7),"")</f>
        <v/>
      </c>
      <c r="AS8" s="16" t="str">
        <f t="shared" si="4"/>
        <v/>
      </c>
    </row>
    <row r="9" spans="26:45" ht="15">
      <c r="Z9" s="12" t="str">
        <f>IF(AA9&gt;='גליון הזנת נתונים אישיים'!C$8,AS$2,"")</f>
        <v/>
      </c>
      <c r="AA9" s="11">
        <f t="shared" si="7"/>
        <v>45</v>
      </c>
      <c r="AB9" s="6" t="s">
        <v>15</v>
      </c>
      <c r="AC9" s="8">
        <f t="shared" si="0"/>
        <v>303938.0177477118</v>
      </c>
      <c r="AD9" s="7">
        <f t="shared" si="1"/>
        <v>303938.0177477118</v>
      </c>
      <c r="AE9" s="7">
        <f t="shared" si="2"/>
        <v>227.16965370070625</v>
      </c>
      <c r="AF9" s="9">
        <f>AM9*'גליון הזנת נתונים אישיים'!C$2</f>
        <v>75.087059999999994</v>
      </c>
      <c r="AG9" s="10">
        <f>AP9*'גליון הזנת נתונים אישיים'!C$3</f>
        <v>152.08259370070627</v>
      </c>
      <c r="AH9" s="9" t="str">
        <f t="shared" si="3"/>
        <v/>
      </c>
      <c r="AI9" s="14" t="e">
        <f t="shared" si="5"/>
        <v>#VALUE!</v>
      </c>
      <c r="AJ9" s="10" t="str">
        <f>IF(Z9=AS$2,AC9*'גליון הזנת נתונים אישיים'!C$9,"")</f>
        <v/>
      </c>
      <c r="AK9" s="10"/>
      <c r="AL9" s="26">
        <f t="shared" si="6"/>
        <v>5039.3999999999996</v>
      </c>
      <c r="AM9" s="9">
        <f>'גליון הזנת נתונים אישיים'!D$4*12</f>
        <v>5039.3999999999996</v>
      </c>
      <c r="AN9" s="9">
        <f t="shared" si="9"/>
        <v>281634.43277908565</v>
      </c>
      <c r="AO9" s="9">
        <f>AN9*'גליון הזנת נתונים אישיים'!C$6</f>
        <v>22530.754622326851</v>
      </c>
      <c r="AP9" s="7">
        <f t="shared" si="8"/>
        <v>304165.18740141252</v>
      </c>
      <c r="AQ9" t="str">
        <f>IF(AA9='גליון הזנת נתונים אישיים'!C$8,AC9,"")</f>
        <v/>
      </c>
      <c r="AR9" s="7" t="str">
        <f>IF(AQ9=AC9,SUM(AM$4:AM8),"")</f>
        <v/>
      </c>
      <c r="AS9" s="16" t="str">
        <f t="shared" si="4"/>
        <v/>
      </c>
    </row>
    <row r="10" spans="26:45" ht="15">
      <c r="Z10" s="12" t="str">
        <f>IF(AA10&gt;='גליון הזנת נתונים אישיים'!C$8,AS$2,"")</f>
        <v/>
      </c>
      <c r="AA10" s="11">
        <f t="shared" si="7"/>
        <v>46</v>
      </c>
      <c r="AB10" s="6" t="s">
        <v>16</v>
      </c>
      <c r="AC10" s="8">
        <f t="shared" si="0"/>
        <v>333453.676301945</v>
      </c>
      <c r="AD10" s="7">
        <f t="shared" si="1"/>
        <v>333453.676301945</v>
      </c>
      <c r="AE10" s="7">
        <f t="shared" si="2"/>
        <v>241.93486558376441</v>
      </c>
      <c r="AF10" s="9">
        <f>AM10*'גליון הזנת נתונים אישיים'!C$2</f>
        <v>75.087059999999994</v>
      </c>
      <c r="AG10" s="10">
        <f>AP10*'גליון הזנת נתונים אישיים'!C$3</f>
        <v>166.8478055837644</v>
      </c>
      <c r="AH10" s="9" t="str">
        <f t="shared" si="3"/>
        <v/>
      </c>
      <c r="AI10" s="14" t="e">
        <f t="shared" si="5"/>
        <v>#VALUE!</v>
      </c>
      <c r="AJ10" s="10" t="str">
        <f>IF(Z10=AS$2,AC10*'גליון הזנת נתונים אישיים'!C$9,"")</f>
        <v/>
      </c>
      <c r="AK10" s="10"/>
      <c r="AL10" s="26">
        <f t="shared" si="6"/>
        <v>5039.3999999999996</v>
      </c>
      <c r="AM10" s="9">
        <f>'גליון הזנת נתונים אישיים'!D$4*12</f>
        <v>5039.3999999999996</v>
      </c>
      <c r="AN10" s="9">
        <f t="shared" si="9"/>
        <v>308977.41774771182</v>
      </c>
      <c r="AO10" s="9">
        <f>AN10*'גליון הזנת נתונים אישיים'!C$6</f>
        <v>24718.193419816947</v>
      </c>
      <c r="AP10" s="7">
        <f t="shared" si="8"/>
        <v>333695.61116752878</v>
      </c>
      <c r="AQ10" t="str">
        <f>IF(AA10='גליון הזנת נתונים אישיים'!C$8,AC10,"")</f>
        <v/>
      </c>
      <c r="AR10" s="7" t="str">
        <f>IF(AQ10=AC10,SUM(AM$4:AM9),"")</f>
        <v/>
      </c>
      <c r="AS10" s="16" t="str">
        <f t="shared" si="4"/>
        <v/>
      </c>
    </row>
    <row r="11" spans="26:45" ht="15">
      <c r="Z11" s="12" t="str">
        <f>IF(AA11&gt;='גליון הזנת נתונים אישיים'!C$8,AS$2,"")</f>
        <v/>
      </c>
      <c r="AA11" s="11">
        <f t="shared" si="7"/>
        <v>47</v>
      </c>
      <c r="AB11" s="6" t="s">
        <v>17</v>
      </c>
      <c r="AC11" s="8">
        <f t="shared" si="0"/>
        <v>365314.6490848976</v>
      </c>
      <c r="AD11" s="7">
        <f t="shared" si="1"/>
        <v>365314.6490848976</v>
      </c>
      <c r="AE11" s="7">
        <f t="shared" si="2"/>
        <v>257.8733212030503</v>
      </c>
      <c r="AF11" s="9">
        <f>AM11*'גליון הזנת נתונים אישיים'!C$2</f>
        <v>75.087059999999994</v>
      </c>
      <c r="AG11" s="10">
        <f>AP11*'גליון הזנת נתונים אישיים'!C$3</f>
        <v>182.78626120305032</v>
      </c>
      <c r="AH11" s="9" t="str">
        <f t="shared" si="3"/>
        <v/>
      </c>
      <c r="AI11" s="14" t="e">
        <f t="shared" si="5"/>
        <v>#VALUE!</v>
      </c>
      <c r="AJ11" s="10" t="str">
        <f>IF(Z11=AS$2,AC11*'גליון הזנת נתונים אישיים'!C$9,"")</f>
        <v/>
      </c>
      <c r="AK11" s="10"/>
      <c r="AL11" s="26">
        <f t="shared" si="6"/>
        <v>5039.3999999999996</v>
      </c>
      <c r="AM11" s="9">
        <f>'גליון הזנת נתונים אישיים'!D$4*12</f>
        <v>5039.3999999999996</v>
      </c>
      <c r="AN11" s="9">
        <f t="shared" si="9"/>
        <v>338493.07630194502</v>
      </c>
      <c r="AO11" s="9">
        <f>AN11*'גליון הזנת נתונים אישיים'!C$6</f>
        <v>27079.446104155602</v>
      </c>
      <c r="AP11" s="7">
        <f t="shared" si="8"/>
        <v>365572.52240610064</v>
      </c>
      <c r="AQ11" t="str">
        <f>IF(AA11='גליון הזנת נתונים אישיים'!C$8,AC11,"")</f>
        <v/>
      </c>
      <c r="AR11" s="7" t="str">
        <f>IF(AQ11=AC11,SUM(AM$4:AM10),"")</f>
        <v/>
      </c>
      <c r="AS11" s="16" t="str">
        <f t="shared" si="4"/>
        <v/>
      </c>
    </row>
    <row r="12" spans="26:45" ht="15">
      <c r="Z12" s="12" t="str">
        <f>IF(AA12&gt;='גליון הזנת נתונים אישיים'!C$8,AS$2,"")</f>
        <v/>
      </c>
      <c r="AA12" s="11">
        <f t="shared" si="7"/>
        <v>48</v>
      </c>
      <c r="AB12" s="6" t="s">
        <v>18</v>
      </c>
      <c r="AC12" s="8">
        <f t="shared" si="0"/>
        <v>399707.29476518359</v>
      </c>
      <c r="AD12" s="7">
        <f t="shared" si="1"/>
        <v>399707.29476518359</v>
      </c>
      <c r="AE12" s="7">
        <f t="shared" si="2"/>
        <v>275.07824650584467</v>
      </c>
      <c r="AF12" s="9">
        <f>AM12*'גליון הזנת נתונים אישיים'!C$2</f>
        <v>75.087059999999994</v>
      </c>
      <c r="AG12" s="10">
        <f>AP12*'גליון הזנת נתונים אישיים'!C$3</f>
        <v>199.99118650584469</v>
      </c>
      <c r="AH12" s="9" t="str">
        <f t="shared" si="3"/>
        <v/>
      </c>
      <c r="AI12" s="14" t="e">
        <f t="shared" si="5"/>
        <v>#VALUE!</v>
      </c>
      <c r="AJ12" s="10" t="str">
        <f>IF(Z12=AS$2,AC12*'גליון הזנת נתונים אישיים'!C$9,"")</f>
        <v/>
      </c>
      <c r="AK12" s="10"/>
      <c r="AL12" s="26">
        <f t="shared" si="6"/>
        <v>5039.3999999999996</v>
      </c>
      <c r="AM12" s="9">
        <f>'גליון הזנת נתונים אישיים'!D$4*12</f>
        <v>5039.3999999999996</v>
      </c>
      <c r="AN12" s="9">
        <f t="shared" si="9"/>
        <v>370354.04908489762</v>
      </c>
      <c r="AO12" s="9">
        <f>AN12*'גליון הזנת נתונים אישיים'!C$6</f>
        <v>29628.323926791811</v>
      </c>
      <c r="AP12" s="7">
        <f t="shared" si="8"/>
        <v>399982.3730116894</v>
      </c>
      <c r="AQ12" t="str">
        <f>IF(AA12='גליון הזנת נתונים אישיים'!C$8,AC12,"")</f>
        <v/>
      </c>
      <c r="AR12" s="7" t="str">
        <f>IF(AQ12=AC12,SUM(AM$4:AM11),"")</f>
        <v/>
      </c>
      <c r="AS12" s="16" t="str">
        <f t="shared" si="4"/>
        <v/>
      </c>
    </row>
    <row r="13" spans="26:45" ht="15">
      <c r="Z13" s="12" t="str">
        <f>IF(AA13&gt;='גליון הזנת נתונים אישיים'!C$8,AS$2,"")</f>
        <v/>
      </c>
      <c r="AA13" s="11">
        <f t="shared" si="7"/>
        <v>49</v>
      </c>
      <c r="AB13" s="6" t="s">
        <v>19</v>
      </c>
      <c r="AC13" s="8">
        <f t="shared" si="0"/>
        <v>436832.78007122513</v>
      </c>
      <c r="AD13" s="7">
        <f t="shared" si="1"/>
        <v>436832.78007122513</v>
      </c>
      <c r="AE13" s="7">
        <f t="shared" si="2"/>
        <v>293.65027517319913</v>
      </c>
      <c r="AF13" s="9">
        <f>AM13*'גליון הזנת נתונים אישיים'!C$2</f>
        <v>75.087059999999994</v>
      </c>
      <c r="AG13" s="10">
        <f>AP13*'גליון הזנת נתונים אישיים'!C$3</f>
        <v>218.56321517319915</v>
      </c>
      <c r="AH13" s="9" t="str">
        <f t="shared" si="3"/>
        <v/>
      </c>
      <c r="AI13" s="14" t="e">
        <f t="shared" si="5"/>
        <v>#VALUE!</v>
      </c>
      <c r="AJ13" s="10" t="str">
        <f>IF(Z13=AS$2,AC13*'גליון הזנת נתונים אישיים'!C$9,"")</f>
        <v/>
      </c>
      <c r="AK13" s="10"/>
      <c r="AL13" s="26">
        <f t="shared" si="6"/>
        <v>5039.3999999999996</v>
      </c>
      <c r="AM13" s="9">
        <f>'גליון הזנת נתונים אישיים'!D$4*12</f>
        <v>5039.3999999999996</v>
      </c>
      <c r="AN13" s="9">
        <f t="shared" si="9"/>
        <v>404746.69476518361</v>
      </c>
      <c r="AO13" s="9">
        <f>AN13*'גליון הזנת נתונים אישיים'!C$6</f>
        <v>32379.735581214689</v>
      </c>
      <c r="AP13" s="7">
        <f t="shared" si="8"/>
        <v>437126.43034639832</v>
      </c>
      <c r="AQ13" t="str">
        <f>IF(AA13='גליון הזנת נתונים אישיים'!C$8,AC13,"")</f>
        <v/>
      </c>
      <c r="AR13" s="7" t="str">
        <f>IF(AQ13=AC13,SUM(AM$4:AM12),"")</f>
        <v/>
      </c>
      <c r="AS13" s="16" t="str">
        <f t="shared" si="4"/>
        <v/>
      </c>
    </row>
    <row r="14" spans="26:45" ht="15">
      <c r="Z14" s="12" t="str">
        <f>IF(AA14&gt;='גליון הזנת נתונים אישיים'!C$8,AS$2,"")</f>
        <v/>
      </c>
      <c r="AA14" s="11">
        <f t="shared" si="7"/>
        <v>50</v>
      </c>
      <c r="AB14" s="6" t="s">
        <v>20</v>
      </c>
      <c r="AC14" s="8">
        <f t="shared" si="0"/>
        <v>476908.25643968472</v>
      </c>
      <c r="AD14" s="7">
        <f t="shared" si="1"/>
        <v>476908.25643968472</v>
      </c>
      <c r="AE14" s="7">
        <f t="shared" si="2"/>
        <v>313.69803723846155</v>
      </c>
      <c r="AF14" s="9">
        <f>AM14*'גליון הזנת נתונים אישיים'!C$2</f>
        <v>75.087059999999994</v>
      </c>
      <c r="AG14" s="10">
        <f>AP14*'גליון הזנת נתונים אישיים'!C$3</f>
        <v>238.61097723846157</v>
      </c>
      <c r="AH14" s="9" t="str">
        <f t="shared" si="3"/>
        <v/>
      </c>
      <c r="AI14" s="14" t="e">
        <f t="shared" si="5"/>
        <v>#VALUE!</v>
      </c>
      <c r="AJ14" s="10" t="str">
        <f>IF(Z14=AS$2,AC14*'גליון הזנת נתונים אישיים'!C$9,"")</f>
        <v/>
      </c>
      <c r="AK14" s="10"/>
      <c r="AL14" s="26">
        <f t="shared" si="6"/>
        <v>5039.3999999999996</v>
      </c>
      <c r="AM14" s="9">
        <f>'גליון הזנת נתונים אישיים'!D$4*12</f>
        <v>5039.3999999999996</v>
      </c>
      <c r="AN14" s="9">
        <f t="shared" si="9"/>
        <v>441872.18007122516</v>
      </c>
      <c r="AO14" s="9">
        <f>AN14*'גליון הזנת נתונים אישיים'!C$6</f>
        <v>35349.774405698015</v>
      </c>
      <c r="AP14" s="7">
        <f t="shared" si="8"/>
        <v>477221.95447692316</v>
      </c>
      <c r="AQ14" t="str">
        <f>IF(AA14='גליון הזנת נתונים אישיים'!C$8,AC14,"")</f>
        <v/>
      </c>
      <c r="AR14" s="7" t="str">
        <f>IF(AQ14=AC14,SUM(AM$4:AM13),"")</f>
        <v/>
      </c>
      <c r="AS14" s="16" t="str">
        <f t="shared" si="4"/>
        <v/>
      </c>
    </row>
    <row r="15" spans="26:45" ht="15">
      <c r="Z15" s="12" t="str">
        <f>IF(AA15&gt;='גליון הזנת נתונים אישיים'!C$8,AS$2,"")</f>
        <v/>
      </c>
      <c r="AA15" s="11">
        <f t="shared" si="7"/>
        <v>51</v>
      </c>
      <c r="AB15" s="6" t="s">
        <v>21</v>
      </c>
      <c r="AC15" s="8">
        <f t="shared" si="0"/>
        <v>520168.13016038213</v>
      </c>
      <c r="AD15" s="7">
        <f t="shared" si="1"/>
        <v>520168.13016038213</v>
      </c>
      <c r="AE15" s="7">
        <f t="shared" si="2"/>
        <v>335.33879447742976</v>
      </c>
      <c r="AF15" s="9">
        <f>AM15*'גליון הזנת נתונים אישיים'!C$2</f>
        <v>75.087059999999994</v>
      </c>
      <c r="AG15" s="10">
        <f>AP15*'גליון הזנת נתונים אישיים'!C$3</f>
        <v>260.25173447742975</v>
      </c>
      <c r="AH15" s="9" t="str">
        <f t="shared" si="3"/>
        <v/>
      </c>
      <c r="AI15" s="14" t="e">
        <f t="shared" si="5"/>
        <v>#VALUE!</v>
      </c>
      <c r="AJ15" s="10" t="str">
        <f>IF(Z15=AS$2,AC15*'גליון הזנת נתונים אישיים'!C$9,"")</f>
        <v/>
      </c>
      <c r="AK15" s="10"/>
      <c r="AL15" s="26">
        <f t="shared" si="6"/>
        <v>5039.3999999999996</v>
      </c>
      <c r="AM15" s="9">
        <f>'גליון הזנת נתונים אישיים'!D$4*12</f>
        <v>5039.3999999999996</v>
      </c>
      <c r="AN15" s="9">
        <f t="shared" si="9"/>
        <v>481947.65643968474</v>
      </c>
      <c r="AO15" s="9">
        <f>AN15*'גליון הזנת נתונים אישיים'!C$6</f>
        <v>38555.812515174781</v>
      </c>
      <c r="AP15" s="7">
        <f t="shared" si="8"/>
        <v>520503.46895485953</v>
      </c>
      <c r="AQ15" t="str">
        <f>IF(AA15='גליון הזנת נתונים אישיים'!C$8,AC15,"")</f>
        <v/>
      </c>
      <c r="AR15" s="7" t="str">
        <f>IF(AQ15=AC15,SUM(AM$4:AM14),"")</f>
        <v/>
      </c>
      <c r="AS15" s="16" t="str">
        <f t="shared" si="4"/>
        <v/>
      </c>
    </row>
    <row r="16" spans="26:45" ht="15">
      <c r="Z16" s="12" t="str">
        <f>IF(AA16&gt;='גליון הזנת נתונים אישיים'!C$8,AS$2,"")</f>
        <v/>
      </c>
      <c r="AA16" s="11">
        <f t="shared" si="7"/>
        <v>52</v>
      </c>
      <c r="AB16" s="6" t="s">
        <v>22</v>
      </c>
      <c r="AC16" s="8">
        <f t="shared" si="0"/>
        <v>566865.43344692606</v>
      </c>
      <c r="AD16" s="7">
        <f t="shared" si="1"/>
        <v>566865.43344692606</v>
      </c>
      <c r="AE16" s="7">
        <f t="shared" si="2"/>
        <v>358.69912628660637</v>
      </c>
      <c r="AF16" s="9">
        <f>AM16*'גליון הזנת נתונים אישיים'!C$2</f>
        <v>75.087059999999994</v>
      </c>
      <c r="AG16" s="10">
        <f>AP16*'גליון הזנת נתונים אישיים'!C$3</f>
        <v>283.61206628660636</v>
      </c>
      <c r="AH16" s="9" t="str">
        <f t="shared" si="3"/>
        <v/>
      </c>
      <c r="AI16" s="14" t="e">
        <f t="shared" si="5"/>
        <v>#VALUE!</v>
      </c>
      <c r="AJ16" s="10" t="str">
        <f>IF(Z16=AS$2,AC16*'גליון הזנת נתונים אישיים'!C$9,"")</f>
        <v/>
      </c>
      <c r="AK16" s="10"/>
      <c r="AL16" s="26">
        <f t="shared" si="6"/>
        <v>5039.3999999999996</v>
      </c>
      <c r="AM16" s="9">
        <f>'גליון הזנת נתונים אישיים'!D$4*12</f>
        <v>5039.3999999999996</v>
      </c>
      <c r="AN16" s="9">
        <f t="shared" si="9"/>
        <v>525207.53016038216</v>
      </c>
      <c r="AO16" s="9">
        <f>AN16*'גליון הזנת נתונים אישיים'!C$6</f>
        <v>42016.602412830573</v>
      </c>
      <c r="AP16" s="7">
        <f t="shared" si="8"/>
        <v>567224.13257321273</v>
      </c>
      <c r="AQ16" t="str">
        <f>IF(AA16='גליון הזנת נתונים אישיים'!C$8,AC16,"")</f>
        <v/>
      </c>
      <c r="AR16" s="7" t="str">
        <f>IF(AQ16=AC16,SUM(AM$4:AM15),"")</f>
        <v/>
      </c>
      <c r="AS16" s="16" t="str">
        <f t="shared" si="4"/>
        <v/>
      </c>
    </row>
    <row r="17" spans="26:45" ht="15">
      <c r="Z17" s="12" t="str">
        <f>IF(AA17&gt;='גליון הזנת נתונים אישיים'!C$8,AS$2,"")</f>
        <v/>
      </c>
      <c r="AA17" s="11">
        <f t="shared" si="7"/>
        <v>53</v>
      </c>
      <c r="AB17" s="6" t="s">
        <v>23</v>
      </c>
      <c r="AC17" s="8">
        <f t="shared" si="0"/>
        <v>617273.30445261882</v>
      </c>
      <c r="AD17" s="7">
        <f t="shared" si="1"/>
        <v>617273.30445261882</v>
      </c>
      <c r="AE17" s="7">
        <f t="shared" si="2"/>
        <v>383.91567006134011</v>
      </c>
      <c r="AF17" s="9">
        <f>AM17*'גליון הזנת נתונים אישיים'!C$2</f>
        <v>75.087059999999994</v>
      </c>
      <c r="AG17" s="10">
        <f>AP17*'גליון הזנת נתונים אישיים'!C$3</f>
        <v>308.8286100613401</v>
      </c>
      <c r="AH17" s="9" t="str">
        <f t="shared" si="3"/>
        <v/>
      </c>
      <c r="AI17" s="14" t="e">
        <f t="shared" si="5"/>
        <v>#VALUE!</v>
      </c>
      <c r="AJ17" s="10" t="str">
        <f>IF(Z17=AS$2,AC17*'גליון הזנת נתונים אישיים'!C$9,"")</f>
        <v/>
      </c>
      <c r="AK17" s="10"/>
      <c r="AL17" s="26">
        <f t="shared" si="6"/>
        <v>5039.3999999999996</v>
      </c>
      <c r="AM17" s="9">
        <f>'גליון הזנת נתונים אישיים'!D$4*12</f>
        <v>5039.3999999999996</v>
      </c>
      <c r="AN17" s="9">
        <f t="shared" si="9"/>
        <v>571904.83344692609</v>
      </c>
      <c r="AO17" s="9">
        <f>AN17*'גליון הזנת נתונים אישיים'!C$6</f>
        <v>45752.386675754089</v>
      </c>
      <c r="AP17" s="7">
        <f t="shared" si="8"/>
        <v>617657.22012268018</v>
      </c>
      <c r="AQ17" t="str">
        <f>IF(AA17='גליון הזנת נתונים אישיים'!C$8,AC17,"")</f>
        <v/>
      </c>
      <c r="AR17" s="7" t="str">
        <f>IF(AQ17=AC17,SUM(AM$4:AM16),"")</f>
        <v/>
      </c>
      <c r="AS17" s="16" t="str">
        <f t="shared" si="4"/>
        <v/>
      </c>
    </row>
    <row r="18" spans="26:45" ht="15">
      <c r="Z18" s="12" t="str">
        <f>IF(AA18&gt;='גליון הזנת נתונים אישיים'!C$8,AS$2,"")</f>
        <v/>
      </c>
      <c r="AA18" s="11">
        <f t="shared" si="7"/>
        <v>54</v>
      </c>
      <c r="AB18" s="6" t="s">
        <v>24</v>
      </c>
      <c r="AC18" s="8">
        <f t="shared" si="0"/>
        <v>671686.58488842391</v>
      </c>
      <c r="AD18" s="7">
        <f t="shared" si="1"/>
        <v>671686.58488842391</v>
      </c>
      <c r="AE18" s="7">
        <f t="shared" si="2"/>
        <v>411.13592040441421</v>
      </c>
      <c r="AF18" s="9">
        <f>AM18*'גליון הזנת נתונים אישיים'!C$2</f>
        <v>75.087059999999994</v>
      </c>
      <c r="AG18" s="10">
        <f>AP18*'גליון הזנת נתונים אישיים'!C$3</f>
        <v>336.0488604044142</v>
      </c>
      <c r="AH18" s="9" t="str">
        <f t="shared" si="3"/>
        <v/>
      </c>
      <c r="AI18" s="14" t="e">
        <f t="shared" si="5"/>
        <v>#VALUE!</v>
      </c>
      <c r="AJ18" s="10" t="str">
        <f>IF(Z18=AS$2,AC18*'גליון הזנת נתונים אישיים'!C$9,"")</f>
        <v/>
      </c>
      <c r="AK18" s="10"/>
      <c r="AL18" s="26">
        <f t="shared" si="6"/>
        <v>5039.3999999999996</v>
      </c>
      <c r="AM18" s="9">
        <f>'גליון הזנת נתונים אישיים'!D$4*12</f>
        <v>5039.3999999999996</v>
      </c>
      <c r="AN18" s="9">
        <f t="shared" si="9"/>
        <v>622312.70445261884</v>
      </c>
      <c r="AO18" s="9">
        <f>AN18*'גליון הזנת נתונים אישיים'!C$6</f>
        <v>49785.016356209511</v>
      </c>
      <c r="AP18" s="7">
        <f t="shared" si="8"/>
        <v>672097.72080882837</v>
      </c>
      <c r="AQ18" t="str">
        <f>IF(AA18='גליון הזנת נתונים אישיים'!C$8,AC18,"")</f>
        <v/>
      </c>
      <c r="AR18" s="7" t="str">
        <f>IF(AQ18=AC18,SUM(AM$4:AM17),"")</f>
        <v/>
      </c>
      <c r="AS18" s="16" t="str">
        <f t="shared" si="4"/>
        <v/>
      </c>
    </row>
    <row r="19" spans="26:45" ht="15">
      <c r="Z19" s="12" t="str">
        <f>IF(AA19&gt;='גליון הזנת נתונים אישיים'!C$8,AS$2,"")</f>
        <v/>
      </c>
      <c r="AA19" s="11">
        <f t="shared" si="7"/>
        <v>55</v>
      </c>
      <c r="AB19" s="6" t="s">
        <v>25</v>
      </c>
      <c r="AC19" s="8">
        <f t="shared" si="0"/>
        <v>730423.54458765802</v>
      </c>
      <c r="AD19" s="7">
        <f t="shared" si="1"/>
        <v>730423.54458765802</v>
      </c>
      <c r="AE19" s="7">
        <f t="shared" si="2"/>
        <v>440.51909183974891</v>
      </c>
      <c r="AF19" s="9">
        <f>AM19*'גליון הזנת נתונים אישיים'!C$2</f>
        <v>75.087059999999994</v>
      </c>
      <c r="AG19" s="10">
        <f>AP19*'גליון הזנת נתונים אישיים'!C$3</f>
        <v>365.4320318397489</v>
      </c>
      <c r="AH19" s="9" t="str">
        <f t="shared" si="3"/>
        <v/>
      </c>
      <c r="AI19" s="14" t="e">
        <f t="shared" si="5"/>
        <v>#VALUE!</v>
      </c>
      <c r="AJ19" s="10" t="str">
        <f>IF(Z19=AS$2,AC19*'גליון הזנת נתונים אישיים'!C$9,"")</f>
        <v/>
      </c>
      <c r="AK19" s="10"/>
      <c r="AL19" s="26">
        <f t="shared" si="6"/>
        <v>5039.3999999999996</v>
      </c>
      <c r="AM19" s="9">
        <f>'גליון הזנת נתונים אישיים'!D$4*12</f>
        <v>5039.3999999999996</v>
      </c>
      <c r="AN19" s="9">
        <f t="shared" si="9"/>
        <v>676725.98488842393</v>
      </c>
      <c r="AO19" s="9">
        <f>AN19*'גליון הזנת נתונים אישיים'!C$6</f>
        <v>54138.078791073916</v>
      </c>
      <c r="AP19" s="7">
        <f t="shared" si="8"/>
        <v>730864.06367949781</v>
      </c>
      <c r="AQ19" t="str">
        <f>IF(AA19='גליון הזנת נתונים אישיים'!C$8,AC19,"")</f>
        <v/>
      </c>
      <c r="AR19" s="7" t="str">
        <f>IF(AQ19=AC19,SUM(AM$4:AM18),"")</f>
        <v/>
      </c>
      <c r="AS19" s="16" t="str">
        <f t="shared" si="4"/>
        <v/>
      </c>
    </row>
    <row r="20" spans="26:45" ht="15">
      <c r="Z20" s="12" t="str">
        <f>IF(AA20&gt;='גליון הזנת נתונים אישיים'!C$8,AS$2,"")</f>
        <v/>
      </c>
      <c r="AA20" s="11">
        <f t="shared" si="7"/>
        <v>56</v>
      </c>
      <c r="AB20" s="6" t="s">
        <v>26</v>
      </c>
      <c r="AC20" s="8">
        <f t="shared" si="0"/>
        <v>793827.74310459325</v>
      </c>
      <c r="AD20" s="7">
        <f t="shared" si="1"/>
        <v>793827.74310459325</v>
      </c>
      <c r="AE20" s="7">
        <f t="shared" si="2"/>
        <v>472.23705007733537</v>
      </c>
      <c r="AF20" s="9">
        <f>AM20*'גליון הזנת נתונים אישיים'!C$2</f>
        <v>75.087059999999994</v>
      </c>
      <c r="AG20" s="10">
        <f>AP20*'גליון הזנת נתונים אישיים'!C$3</f>
        <v>397.14999007733536</v>
      </c>
      <c r="AH20" s="9" t="str">
        <f t="shared" si="3"/>
        <v/>
      </c>
      <c r="AI20" s="14" t="e">
        <f t="shared" si="5"/>
        <v>#VALUE!</v>
      </c>
      <c r="AJ20" s="10" t="str">
        <f>IF(Z20=AS$2,AC20*'גליון הזנת נתונים אישיים'!C$9,"")</f>
        <v/>
      </c>
      <c r="AK20" s="10"/>
      <c r="AL20" s="26">
        <f t="shared" si="6"/>
        <v>5039.3999999999996</v>
      </c>
      <c r="AM20" s="9">
        <f>'גליון הזנת נתונים אישיים'!D$4*12</f>
        <v>5039.3999999999996</v>
      </c>
      <c r="AN20" s="9">
        <f t="shared" si="9"/>
        <v>735462.94458765804</v>
      </c>
      <c r="AO20" s="9">
        <f>AN20*'גליון הזנת נתונים אישיים'!C$6</f>
        <v>58837.035567012645</v>
      </c>
      <c r="AP20" s="7">
        <f t="shared" si="8"/>
        <v>794299.98015467066</v>
      </c>
      <c r="AQ20" t="str">
        <f>IF(AA20='גליון הזנת נתונים אישיים'!C$8,AC20,"")</f>
        <v/>
      </c>
      <c r="AR20" s="7" t="str">
        <f>IF(AQ20=AC20,SUM(AM$4:AM19),"")</f>
        <v/>
      </c>
      <c r="AS20" s="16" t="str">
        <f t="shared" si="4"/>
        <v/>
      </c>
    </row>
    <row r="21" spans="26:45" ht="15">
      <c r="Z21" s="12" t="str">
        <f>IF(AA21&gt;='גליון הזנת נתונים אישיים'!C$8,AS$2,"")</f>
        <v/>
      </c>
      <c r="AA21" s="11">
        <f t="shared" si="7"/>
        <v>57</v>
      </c>
      <c r="AB21" s="6" t="s">
        <v>27</v>
      </c>
      <c r="AC21" s="8">
        <f t="shared" si="0"/>
        <v>862270.03923568421</v>
      </c>
      <c r="AD21" s="7">
        <f t="shared" si="1"/>
        <v>862270.03923568421</v>
      </c>
      <c r="AE21" s="7">
        <f t="shared" si="2"/>
        <v>506.47531727648038</v>
      </c>
      <c r="AF21" s="9">
        <f>AM21*'גליון הזנת נתונים אישיים'!C$2</f>
        <v>75.087059999999994</v>
      </c>
      <c r="AG21" s="10">
        <f>AP21*'גליון הזנת נתונים אישיים'!C$3</f>
        <v>431.38825727648037</v>
      </c>
      <c r="AH21" s="9" t="str">
        <f t="shared" si="3"/>
        <v/>
      </c>
      <c r="AI21" s="14" t="e">
        <f t="shared" si="5"/>
        <v>#VALUE!</v>
      </c>
      <c r="AJ21" s="10" t="str">
        <f>IF(Z21=AS$2,AC21*'גליון הזנת נתונים אישיים'!C$9,"")</f>
        <v/>
      </c>
      <c r="AK21" s="10"/>
      <c r="AL21" s="26">
        <f t="shared" si="6"/>
        <v>5039.3999999999996</v>
      </c>
      <c r="AM21" s="9">
        <f>'גליון הזנת נתונים אישיים'!D$4*12</f>
        <v>5039.3999999999996</v>
      </c>
      <c r="AN21" s="9">
        <f t="shared" si="9"/>
        <v>798867.14310459327</v>
      </c>
      <c r="AO21" s="9">
        <f>AN21*'גליון הזנת נתונים אישיים'!C$6</f>
        <v>63909.371448367463</v>
      </c>
      <c r="AP21" s="7">
        <f t="shared" si="8"/>
        <v>862776.51455296075</v>
      </c>
      <c r="AQ21" t="str">
        <f>IF(AA21='גליון הזנת נתונים אישיים'!C$8,AC21,"")</f>
        <v/>
      </c>
      <c r="AR21" s="7" t="str">
        <f>IF(AQ21=AC21,SUM(AM$4:AM20),"")</f>
        <v/>
      </c>
      <c r="AS21" s="16" t="str">
        <f t="shared" si="4"/>
        <v/>
      </c>
    </row>
    <row r="22" spans="26:45" ht="15">
      <c r="Z22" s="12" t="str">
        <f>IF(AA22&gt;='גליון הזנת נתונים אישיים'!C$8,AS$2,"")</f>
        <v/>
      </c>
      <c r="AA22" s="11">
        <f t="shared" si="7"/>
        <v>58</v>
      </c>
      <c r="AB22" s="6" t="s">
        <v>28</v>
      </c>
      <c r="AC22" s="8">
        <f t="shared" si="0"/>
        <v>936150.76021735161</v>
      </c>
      <c r="AD22" s="7">
        <f t="shared" si="1"/>
        <v>936150.76021735161</v>
      </c>
      <c r="AE22" s="7">
        <f t="shared" si="2"/>
        <v>543.43415718726942</v>
      </c>
      <c r="AF22" s="9">
        <f>AM22*'גליון הזנת נתונים אישיים'!C$2</f>
        <v>75.087059999999994</v>
      </c>
      <c r="AG22" s="10">
        <f>AP22*'גליון הזנת נתונים אישיים'!C$3</f>
        <v>468.34709718726947</v>
      </c>
      <c r="AH22" s="9" t="str">
        <f t="shared" si="3"/>
        <v/>
      </c>
      <c r="AI22" s="14" t="e">
        <f t="shared" si="5"/>
        <v>#VALUE!</v>
      </c>
      <c r="AJ22" s="10" t="str">
        <f>IF(Z22=AS$2,AC22*'גליון הזנת נתונים אישיים'!C$9,"")</f>
        <v/>
      </c>
      <c r="AK22" s="10"/>
      <c r="AL22" s="26">
        <f t="shared" si="6"/>
        <v>5039.3999999999996</v>
      </c>
      <c r="AM22" s="9">
        <f>'גליון הזנת נתונים אישיים'!D$4*12</f>
        <v>5039.3999999999996</v>
      </c>
      <c r="AN22" s="9">
        <f t="shared" si="9"/>
        <v>867309.43923568423</v>
      </c>
      <c r="AO22" s="9">
        <f>AN22*'גליון הזנת נתונים אישיים'!C$6</f>
        <v>69384.755138854744</v>
      </c>
      <c r="AP22" s="7">
        <f t="shared" si="8"/>
        <v>936694.19437453896</v>
      </c>
      <c r="AQ22" t="str">
        <f>IF(AA22='גליון הזנת נתונים אישיים'!C$8,AC22,"")</f>
        <v/>
      </c>
      <c r="AR22" s="7" t="str">
        <f>IF(AQ22=AC22,SUM(AM$4:AM21),"")</f>
        <v/>
      </c>
      <c r="AS22" s="16" t="str">
        <f t="shared" si="4"/>
        <v/>
      </c>
    </row>
    <row r="23" spans="26:45" ht="15">
      <c r="Z23" s="12" t="str">
        <f>IF(AA23&gt;='גליון הזנת נתונים אישיים'!C$8,AS$2,"")</f>
        <v/>
      </c>
      <c r="AA23" s="11">
        <f t="shared" si="7"/>
        <v>59</v>
      </c>
      <c r="AB23" s="6" t="s">
        <v>29</v>
      </c>
      <c r="AC23" s="8">
        <f t="shared" si="0"/>
        <v>1015902.0432882223</v>
      </c>
      <c r="AD23" s="7">
        <f t="shared" si="1"/>
        <v>1015902.0432882223</v>
      </c>
      <c r="AE23" s="7">
        <f t="shared" si="2"/>
        <v>583.32974651736981</v>
      </c>
      <c r="AF23" s="9">
        <f>AM23*'גליון הזנת נתונים אישיים'!C$2</f>
        <v>75.087059999999994</v>
      </c>
      <c r="AG23" s="10">
        <f>AP23*'גליון הזנת נתונים אישיים'!C$3</f>
        <v>508.24268651736986</v>
      </c>
      <c r="AH23" s="9" t="str">
        <f t="shared" si="3"/>
        <v/>
      </c>
      <c r="AI23" s="14" t="e">
        <f t="shared" si="5"/>
        <v>#VALUE!</v>
      </c>
      <c r="AJ23" s="10" t="str">
        <f>IF(Z23=AS$2,AC23*'גליון הזנת נתונים אישיים'!C$9,"")</f>
        <v/>
      </c>
      <c r="AK23" s="10"/>
      <c r="AL23" s="26">
        <f t="shared" si="6"/>
        <v>5039.3999999999996</v>
      </c>
      <c r="AM23" s="9">
        <f>'גליון הזנת נתונים אישיים'!D$4*12</f>
        <v>5039.3999999999996</v>
      </c>
      <c r="AN23" s="9">
        <f t="shared" si="9"/>
        <v>941190.16021735163</v>
      </c>
      <c r="AO23" s="9">
        <f>AN23*'גליון הזנת נתונים אישיים'!C$6</f>
        <v>75295.212817388136</v>
      </c>
      <c r="AP23" s="7">
        <f t="shared" si="8"/>
        <v>1016485.3730347398</v>
      </c>
      <c r="AQ23" t="str">
        <f>IF(AA23='גליון הזנת נתונים אישיים'!C$8,AC23,"")</f>
        <v/>
      </c>
      <c r="AR23" s="7" t="str">
        <f>IF(AQ23=AC23,SUM(AM$4:AM22),"")</f>
        <v/>
      </c>
      <c r="AS23" s="16" t="str">
        <f t="shared" si="4"/>
        <v/>
      </c>
    </row>
    <row r="24" spans="26:45" ht="15">
      <c r="Z24" s="12" t="str">
        <f>IF(AA24&gt;='גליון הזנת נתונים אישיים'!C$8,AS$2,"")</f>
        <v/>
      </c>
      <c r="AA24" s="11">
        <f t="shared" si="7"/>
        <v>60</v>
      </c>
      <c r="AB24" s="6" t="s">
        <v>30</v>
      </c>
      <c r="AC24" s="8">
        <f t="shared" si="0"/>
        <v>1101990.3633119045</v>
      </c>
      <c r="AD24" s="7">
        <f t="shared" si="1"/>
        <v>1101990.3633119045</v>
      </c>
      <c r="AE24" s="7">
        <f t="shared" si="2"/>
        <v>626.39543937564008</v>
      </c>
      <c r="AF24" s="9">
        <f>AM24*'גליון הזנת נתונים אישיים'!C$2</f>
        <v>75.087059999999994</v>
      </c>
      <c r="AG24" s="10">
        <f>AP24*'גליון הזנת נתונים אישיים'!C$3</f>
        <v>551.30837937564013</v>
      </c>
      <c r="AH24" s="9" t="str">
        <f t="shared" si="3"/>
        <v/>
      </c>
      <c r="AI24" s="14" t="e">
        <f t="shared" si="5"/>
        <v>#VALUE!</v>
      </c>
      <c r="AJ24" s="10" t="str">
        <f>IF(Z24=AS$2,AC24*'גליון הזנת נתונים אישיים'!C$9,"")</f>
        <v/>
      </c>
      <c r="AK24" s="10"/>
      <c r="AL24" s="26">
        <f t="shared" si="6"/>
        <v>5039.3999999999996</v>
      </c>
      <c r="AM24" s="9">
        <f>'גליון הזנת נתונים אישיים'!D$4*12</f>
        <v>5039.3999999999996</v>
      </c>
      <c r="AN24" s="9">
        <f t="shared" si="9"/>
        <v>1020941.4432882223</v>
      </c>
      <c r="AO24" s="9">
        <f>AN24*'גליון הזנת נתונים אישיים'!C$6</f>
        <v>81675.315463057792</v>
      </c>
      <c r="AP24" s="7">
        <f t="shared" si="8"/>
        <v>1102616.7587512801</v>
      </c>
      <c r="AQ24" t="str">
        <f>IF(AA24='גליון הזנת נתונים אישיים'!C$8,AC24,"")</f>
        <v/>
      </c>
      <c r="AR24" s="7" t="str">
        <f>IF(AQ24=AC24,SUM(AM$4:AM23),"")</f>
        <v/>
      </c>
      <c r="AS24" s="16" t="str">
        <f t="shared" si="4"/>
        <v/>
      </c>
    </row>
    <row r="25" spans="26:45" ht="15">
      <c r="Z25" s="12" t="str">
        <f>IF(AA25&gt;='גליון הזנת נתונים אישיים'!C$8,AS$2,"")</f>
        <v/>
      </c>
      <c r="AA25" s="11">
        <f t="shared" si="7"/>
        <v>61</v>
      </c>
      <c r="AB25" s="6" t="s">
        <v>31</v>
      </c>
      <c r="AC25" s="8">
        <f t="shared" si="0"/>
        <v>1194919.2612446682</v>
      </c>
      <c r="AD25" s="7">
        <f t="shared" si="1"/>
        <v>1194919.2612446682</v>
      </c>
      <c r="AE25" s="7">
        <f t="shared" si="2"/>
        <v>672.88313218842836</v>
      </c>
      <c r="AF25" s="9">
        <f>AM25*'גליון הזנת נתונים אישיים'!C$2</f>
        <v>75.087059999999994</v>
      </c>
      <c r="AG25" s="10">
        <f>AP25*'גליון הזנת נתונים אישיים'!C$3</f>
        <v>597.79607218842841</v>
      </c>
      <c r="AH25" s="9" t="str">
        <f t="shared" si="3"/>
        <v/>
      </c>
      <c r="AI25" s="14" t="e">
        <f t="shared" si="5"/>
        <v>#VALUE!</v>
      </c>
      <c r="AJ25" s="10" t="str">
        <f>IF(Z25=AS$2,AC25*'גליון הזנת נתונים אישיים'!C$9,"")</f>
        <v/>
      </c>
      <c r="AK25" s="10"/>
      <c r="AL25" s="26">
        <f t="shared" si="6"/>
        <v>5039.3999999999996</v>
      </c>
      <c r="AM25" s="9">
        <f>'גליון הזנת נתונים אישיים'!D$4*12</f>
        <v>5039.3999999999996</v>
      </c>
      <c r="AN25" s="9">
        <f t="shared" si="9"/>
        <v>1107029.7633119044</v>
      </c>
      <c r="AO25" s="9">
        <f>AN25*'גליון הזנת נתונים אישיים'!C$6</f>
        <v>88562.381064952351</v>
      </c>
      <c r="AP25" s="7">
        <f t="shared" si="8"/>
        <v>1195592.1443768567</v>
      </c>
      <c r="AQ25" t="str">
        <f>IF(AA25='גליון הזנת נתונים אישיים'!C$8,AC25,"")</f>
        <v/>
      </c>
      <c r="AR25" s="7" t="str">
        <f>IF(AQ25=AC25,SUM(AM$4:AM24),"")</f>
        <v/>
      </c>
      <c r="AS25" s="16" t="str">
        <f t="shared" si="4"/>
        <v/>
      </c>
    </row>
    <row r="26" spans="26:45" ht="15">
      <c r="Z26" s="12" t="str">
        <f>IF(AA26&gt;='גליון הזנת נתונים אישיים'!C$8,AS$2,"")</f>
        <v/>
      </c>
      <c r="AA26" s="11">
        <f t="shared" si="7"/>
        <v>62</v>
      </c>
      <c r="AB26" s="6" t="s">
        <v>32</v>
      </c>
      <c r="AC26" s="8">
        <f t="shared" si="0"/>
        <v>1295232.2894071692</v>
      </c>
      <c r="AD26" s="7">
        <f t="shared" si="1"/>
        <v>1295232.2894071692</v>
      </c>
      <c r="AE26" s="7">
        <f t="shared" si="2"/>
        <v>723.06473707212069</v>
      </c>
      <c r="AF26" s="9">
        <f>AM26*'גליון הזנת נתונים אישיים'!C$2</f>
        <v>75.087059999999994</v>
      </c>
      <c r="AG26" s="10">
        <f>AP26*'גליון הזנת נתונים אישיים'!C$3</f>
        <v>647.97767707212074</v>
      </c>
      <c r="AH26" s="9" t="str">
        <f t="shared" si="3"/>
        <v/>
      </c>
      <c r="AI26" s="14" t="e">
        <f t="shared" si="5"/>
        <v>#VALUE!</v>
      </c>
      <c r="AJ26" s="10" t="str">
        <f>IF(Z26=AS$2,AC26*'גליון הזנת נתונים אישיים'!C$9,"")</f>
        <v/>
      </c>
      <c r="AK26" s="10"/>
      <c r="AL26" s="26">
        <f t="shared" si="6"/>
        <v>5039.3999999999996</v>
      </c>
      <c r="AM26" s="9">
        <f>'גליון הזנת נתונים אישיים'!D$4*12</f>
        <v>5039.3999999999996</v>
      </c>
      <c r="AN26" s="9">
        <f t="shared" si="9"/>
        <v>1199958.6612446681</v>
      </c>
      <c r="AO26" s="9">
        <f>AN26*'גליון הזנת נתונים אישיים'!C$6</f>
        <v>95996.692899573449</v>
      </c>
      <c r="AP26" s="7">
        <f t="shared" si="8"/>
        <v>1295955.3541442414</v>
      </c>
      <c r="AQ26" t="str">
        <f>IF(AA26='גליון הזנת נתונים אישיים'!C$8,AC26,"")</f>
        <v/>
      </c>
      <c r="AR26" s="7" t="str">
        <f>IF(AQ26=AC26,SUM(AM$4:AM25),"")</f>
        <v/>
      </c>
      <c r="AS26" s="16" t="str">
        <f t="shared" si="4"/>
        <v/>
      </c>
    </row>
    <row r="27" spans="26:45" ht="15">
      <c r="Z27" s="12" t="str">
        <f>IF(AA27&gt;='גליון הזנת נתונים אישיים'!C$8,AS$2,"")</f>
        <v/>
      </c>
      <c r="AA27" s="11">
        <f t="shared" si="7"/>
        <v>63</v>
      </c>
      <c r="AB27" s="6" t="s">
        <v>33</v>
      </c>
      <c r="AC27" s="8">
        <f t="shared" si="0"/>
        <v>1403516.1907874628</v>
      </c>
      <c r="AD27" s="7">
        <f t="shared" si="1"/>
        <v>1403516.1907874628</v>
      </c>
      <c r="AE27" s="7">
        <f t="shared" si="2"/>
        <v>777.23377227987135</v>
      </c>
      <c r="AF27" s="9">
        <f>AM27*'גליון הזנת נתונים אישיים'!C$2</f>
        <v>75.087059999999994</v>
      </c>
      <c r="AG27" s="10">
        <f>AP27*'גליון הזנת נתונים אישיים'!C$3</f>
        <v>702.14671227987139</v>
      </c>
      <c r="AH27" s="9" t="str">
        <f t="shared" si="3"/>
        <v/>
      </c>
      <c r="AI27" s="14" t="e">
        <f t="shared" si="5"/>
        <v>#VALUE!</v>
      </c>
      <c r="AJ27" s="10" t="str">
        <f>IF(Z27=AS$2,AC27*'גליון הזנת נתונים אישיים'!C$9,"")</f>
        <v/>
      </c>
      <c r="AK27" s="10"/>
      <c r="AL27" s="26">
        <f t="shared" si="6"/>
        <v>5039.3999999999996</v>
      </c>
      <c r="AM27" s="9">
        <f>'גליון הזנת נתונים אישיים'!D$4*12</f>
        <v>5039.3999999999996</v>
      </c>
      <c r="AN27" s="9">
        <f>IF(AL27=AM27,AL27+AD26,AD26)</f>
        <v>1300271.6894071691</v>
      </c>
      <c r="AO27" s="9">
        <f>AN27*'גליון הזנת נתונים אישיים'!C$6</f>
        <v>104021.73515257353</v>
      </c>
      <c r="AP27" s="7">
        <f t="shared" si="8"/>
        <v>1404293.4245597427</v>
      </c>
      <c r="AQ27" t="str">
        <f>IF(AA27='גליון הזנת נתונים אישיים'!C$8,AC27,"")</f>
        <v/>
      </c>
      <c r="AR27" s="7" t="str">
        <f>IF(AQ27=AC27,SUM(AM$4:AM26),"")</f>
        <v/>
      </c>
      <c r="AS27" s="16" t="str">
        <f t="shared" si="4"/>
        <v/>
      </c>
    </row>
    <row r="28" spans="26:45" ht="15">
      <c r="Z28" s="12" t="str">
        <f>IF(AA28&gt;='גליון הזנת נתונים אישיים'!C$8,AS$2,"")</f>
        <v>פרישה לפנסיה</v>
      </c>
      <c r="AA28" s="11">
        <f t="shared" si="7"/>
        <v>64</v>
      </c>
      <c r="AB28" s="6" t="s">
        <v>34</v>
      </c>
      <c r="AC28" s="8">
        <f t="shared" si="0"/>
        <v>1514964.5002474345</v>
      </c>
      <c r="AD28" s="7">
        <f t="shared" si="1"/>
        <v>1434671.3817343204</v>
      </c>
      <c r="AE28" s="7">
        <f t="shared" si="2"/>
        <v>832.98580302522987</v>
      </c>
      <c r="AF28" s="9">
        <f>AM28*'גליון הזנת נתונים אישיים'!C$2</f>
        <v>75.087059999999994</v>
      </c>
      <c r="AG28" s="10">
        <f>AP28*'גליון הזנת נתונים אישיים'!C$3</f>
        <v>757.89874302522992</v>
      </c>
      <c r="AH28" s="9">
        <f t="shared" si="3"/>
        <v>80293.118513114023</v>
      </c>
      <c r="AI28" s="14">
        <f t="shared" si="5"/>
        <v>6691.0932094261689</v>
      </c>
      <c r="AJ28" s="10">
        <f>IF(Z28=AS$2,AC28*'גליון הזנת נתונים אישיים'!C$9,"")</f>
        <v>80293.118513114023</v>
      </c>
      <c r="AK28" s="10"/>
      <c r="AL28" s="26">
        <f t="shared" si="6"/>
        <v>0</v>
      </c>
      <c r="AM28" s="9">
        <f>'גליון הזנת נתונים אישיים'!D$4*12</f>
        <v>5039.3999999999996</v>
      </c>
      <c r="AN28" s="9">
        <f>IF(AL28=AM28,AL28+AD27,AD27)</f>
        <v>1403516.1907874628</v>
      </c>
      <c r="AO28" s="9">
        <f>AN28*'גליון הזנת נתונים אישיים'!C$6</f>
        <v>112281.29526299702</v>
      </c>
      <c r="AP28" s="7">
        <f t="shared" si="8"/>
        <v>1515797.4860504598</v>
      </c>
      <c r="AQ28">
        <f>IF(AA28='גליון הזנת נתונים אישיים'!C$8,AC28,"")</f>
        <v>1514964.5002474345</v>
      </c>
      <c r="AR28" s="7">
        <f>IF(AQ28=AC28,SUM(AM$4:AM27),"")</f>
        <v>290553.60000000003</v>
      </c>
      <c r="AS28" s="16">
        <f t="shared" si="4"/>
        <v>1224410.9002474344</v>
      </c>
    </row>
    <row r="29" spans="26:45" ht="15">
      <c r="Z29" s="12" t="str">
        <f>IF(AA29&gt;='גליון הזנת נתונים אישיים'!C$8,AS$2,"")</f>
        <v>פרישה לפנסיה</v>
      </c>
      <c r="AA29" s="11">
        <f t="shared" si="7"/>
        <v>65</v>
      </c>
      <c r="AB29" s="6" t="s">
        <v>35</v>
      </c>
      <c r="AC29" s="8">
        <f t="shared" si="0"/>
        <v>1548595.2826669295</v>
      </c>
      <c r="AD29" s="7">
        <f t="shared" si="1"/>
        <v>1466519.7326855822</v>
      </c>
      <c r="AE29" s="7">
        <f t="shared" si="2"/>
        <v>849.80960613653303</v>
      </c>
      <c r="AF29" s="9">
        <f>AM29*'גליון הזנת נתונים אישיים'!C$2</f>
        <v>75.087059999999994</v>
      </c>
      <c r="AG29" s="10">
        <f>AP29*'גליון הזנת נתונים אישיים'!C$3</f>
        <v>774.72254613653308</v>
      </c>
      <c r="AH29" s="9">
        <f t="shared" si="3"/>
        <v>82075.549981347256</v>
      </c>
      <c r="AI29" s="14">
        <f t="shared" si="5"/>
        <v>6839.629165112271</v>
      </c>
      <c r="AJ29" s="10">
        <f>IF(Z29=AS$2,AC29*'גליון הזנת נתונים אישיים'!C$9,"")</f>
        <v>82075.549981347256</v>
      </c>
      <c r="AK29" s="10"/>
      <c r="AL29" s="26">
        <f t="shared" si="6"/>
        <v>0</v>
      </c>
      <c r="AM29" s="9">
        <f>'גליון הזנת נתונים אישיים'!D$4*12</f>
        <v>5039.3999999999996</v>
      </c>
      <c r="AN29" s="9">
        <f t="shared" ref="AN29:AN40" si="10">IF(AL29=AM29,AL29+AD28,AD28)</f>
        <v>1434671.3817343204</v>
      </c>
      <c r="AO29" s="9">
        <f>AN29*'גליון הזנת נתונים אישיים'!C$6</f>
        <v>114773.71053874564</v>
      </c>
      <c r="AP29" s="7">
        <f t="shared" si="8"/>
        <v>1549445.0922730661</v>
      </c>
      <c r="AQ29" t="str">
        <f>IF(AA29='גליון הזנת נתונים אישיים'!C$8,AC29,"")</f>
        <v/>
      </c>
      <c r="AR29" s="7" t="str">
        <f>IF(AQ29=AC29,SUM(AM$4:AM28),"")</f>
        <v/>
      </c>
      <c r="AS29" s="16" t="str">
        <f t="shared" si="4"/>
        <v/>
      </c>
    </row>
    <row r="30" spans="26:45" ht="15">
      <c r="Z30" s="12" t="str">
        <f>IF(AA30&gt;='גליון הזנת נתונים אישיים'!C$8,AS$2,"")</f>
        <v>פרישה לפנסיה</v>
      </c>
      <c r="AA30" s="11">
        <f t="shared" si="7"/>
        <v>66</v>
      </c>
      <c r="AB30" s="6" t="s">
        <v>36</v>
      </c>
      <c r="AC30" s="8">
        <f t="shared" si="0"/>
        <v>1582974.3035847784</v>
      </c>
      <c r="AD30" s="7">
        <f t="shared" si="1"/>
        <v>1499076.6654947852</v>
      </c>
      <c r="AE30" s="7">
        <f t="shared" si="2"/>
        <v>867.00771565021432</v>
      </c>
      <c r="AF30" s="9">
        <f>AM30*'גליון הזנת נתונים אישיים'!C$2</f>
        <v>75.087059999999994</v>
      </c>
      <c r="AG30" s="10">
        <f>AP30*'גליון הזנת נתונים אישיים'!C$3</f>
        <v>791.92065565021437</v>
      </c>
      <c r="AH30" s="9">
        <f t="shared" si="3"/>
        <v>83897.638089993256</v>
      </c>
      <c r="AI30" s="14">
        <f t="shared" si="5"/>
        <v>6991.4698408327713</v>
      </c>
      <c r="AJ30" s="10">
        <f>IF(Z30=AS$2,AC30*'גליון הזנת נתונים אישיים'!C$9,"")</f>
        <v>83897.638089993256</v>
      </c>
      <c r="AK30" s="10"/>
      <c r="AL30" s="26">
        <f t="shared" si="6"/>
        <v>0</v>
      </c>
      <c r="AM30" s="9">
        <f>'גליון הזנת נתונים אישיים'!D$4*12</f>
        <v>5039.3999999999996</v>
      </c>
      <c r="AN30" s="9">
        <f t="shared" si="10"/>
        <v>1466519.7326855822</v>
      </c>
      <c r="AO30" s="9">
        <f>AN30*'גליון הזנת נתונים אישיים'!C$6</f>
        <v>117321.57861484658</v>
      </c>
      <c r="AP30" s="7">
        <f t="shared" si="8"/>
        <v>1583841.3113004288</v>
      </c>
      <c r="AQ30" t="str">
        <f>IF(AA30='גליון הזנת נתונים אישיים'!C$8,AC30,"")</f>
        <v/>
      </c>
      <c r="AR30" s="7" t="str">
        <f>IF(AQ30=AC30,SUM(AM$4:AM29),"")</f>
        <v/>
      </c>
      <c r="AS30" s="16" t="str">
        <f t="shared" si="4"/>
        <v/>
      </c>
    </row>
    <row r="31" spans="26:45" ht="15">
      <c r="Z31" s="12" t="str">
        <f>IF(AA31&gt;='גליון הזנת נתונים אישיים'!C$8,AS$2,"")</f>
        <v>פרישה לפנסיה</v>
      </c>
      <c r="AA31" s="11">
        <f t="shared" si="7"/>
        <v>67</v>
      </c>
      <c r="AB31" s="6" t="s">
        <v>37</v>
      </c>
      <c r="AC31" s="8">
        <f t="shared" si="0"/>
        <v>1618118.2102750009</v>
      </c>
      <c r="AD31" s="7">
        <f t="shared" si="1"/>
        <v>1532357.945130426</v>
      </c>
      <c r="AE31" s="7">
        <f t="shared" si="2"/>
        <v>884.58845936718399</v>
      </c>
      <c r="AF31" s="9">
        <f>AM31*'גליון הזנת נתונים אישיים'!C$2</f>
        <v>75.087059999999994</v>
      </c>
      <c r="AG31" s="10">
        <f>AP31*'גליון הזנת נתונים אישיים'!C$3</f>
        <v>809.50139936718404</v>
      </c>
      <c r="AH31" s="9">
        <f t="shared" si="3"/>
        <v>85760.265144575038</v>
      </c>
      <c r="AI31" s="14">
        <f t="shared" si="5"/>
        <v>7146.6887620479201</v>
      </c>
      <c r="AJ31" s="10">
        <f>IF(Z31=AS$2,AC31*'גליון הזנת נתונים אישיים'!C$9,"")</f>
        <v>85760.265144575038</v>
      </c>
      <c r="AK31" s="10"/>
      <c r="AL31" s="26">
        <f t="shared" si="6"/>
        <v>0</v>
      </c>
      <c r="AM31" s="9">
        <f>'גליון הזנת נתונים אישיים'!D$4*12</f>
        <v>5039.3999999999996</v>
      </c>
      <c r="AN31" s="9">
        <f t="shared" si="10"/>
        <v>1499076.6654947852</v>
      </c>
      <c r="AO31" s="9">
        <f>AN31*'גליון הזנת נתונים אישיים'!C$6</f>
        <v>119926.13323958282</v>
      </c>
      <c r="AP31" s="7">
        <f t="shared" si="8"/>
        <v>1619002.7987343681</v>
      </c>
      <c r="AQ31" t="str">
        <f>IF(AA31='גליון הזנת נתונים אישיים'!C$8,AC31,"")</f>
        <v/>
      </c>
      <c r="AR31" s="7" t="str">
        <f>IF(AQ31=AC31,SUM(AM$4:AM30),"")</f>
        <v/>
      </c>
      <c r="AS31" s="16" t="str">
        <f t="shared" si="4"/>
        <v/>
      </c>
    </row>
    <row r="32" spans="26:45" ht="15">
      <c r="Z32" s="12" t="str">
        <f>IF(AA32&gt;='גליון הזנת נתונים אישיים'!C$8,AS$2,"")</f>
        <v>פרישה לפנסיה</v>
      </c>
      <c r="AA32" s="11">
        <f t="shared" si="7"/>
        <v>68</v>
      </c>
      <c r="AB32" s="6" t="s">
        <v>38</v>
      </c>
      <c r="AC32" s="8">
        <f t="shared" si="0"/>
        <v>1654044.0203904894</v>
      </c>
      <c r="AD32" s="7">
        <f t="shared" si="1"/>
        <v>1566379.6873097934</v>
      </c>
      <c r="AE32" s="7">
        <f t="shared" si="2"/>
        <v>902.56035037043</v>
      </c>
      <c r="AF32" s="9">
        <f>AM32*'גליון הזנת נתונים אישיים'!C$2</f>
        <v>75.087059999999994</v>
      </c>
      <c r="AG32" s="10">
        <f>AP32*'גליון הזנת נתונים אישיים'!C$3</f>
        <v>827.47329037043005</v>
      </c>
      <c r="AH32" s="9">
        <f t="shared" si="3"/>
        <v>87664.333080695927</v>
      </c>
      <c r="AI32" s="14">
        <f t="shared" si="5"/>
        <v>7305.3610900579943</v>
      </c>
      <c r="AJ32" s="10">
        <f>IF(Z32=AS$2,AC32*'גליון הזנת נתונים אישיים'!C$9,"")</f>
        <v>87664.333080695927</v>
      </c>
      <c r="AK32" s="10"/>
      <c r="AL32" s="26">
        <f t="shared" si="6"/>
        <v>0</v>
      </c>
      <c r="AM32" s="9">
        <f>'גליון הזנת נתונים אישיים'!D$4*12</f>
        <v>5039.3999999999996</v>
      </c>
      <c r="AN32" s="9">
        <f t="shared" si="10"/>
        <v>1532357.945130426</v>
      </c>
      <c r="AO32" s="9">
        <f>AN32*'גליון הזנת נתונים אישיים'!C$6</f>
        <v>122588.63561043408</v>
      </c>
      <c r="AP32" s="7">
        <f t="shared" si="8"/>
        <v>1654946.58074086</v>
      </c>
      <c r="AQ32" t="str">
        <f>IF(AA32='גליון הזנת נתונים אישיים'!C$8,AC32,"")</f>
        <v/>
      </c>
      <c r="AR32" s="7" t="str">
        <f>IF(AQ32=AC32,SUM(AM$4:AM31),"")</f>
        <v/>
      </c>
      <c r="AS32" s="16" t="str">
        <f t="shared" si="4"/>
        <v/>
      </c>
    </row>
    <row r="33" spans="26:45" ht="15">
      <c r="Z33" s="12" t="str">
        <f>IF(AA33&gt;='גליון הזנת נתונים אישיים'!C$8,AS$2,"")</f>
        <v>פרישה לפנסיה</v>
      </c>
      <c r="AA33" s="11">
        <f t="shared" si="7"/>
        <v>69</v>
      </c>
      <c r="AB33" s="6" t="s">
        <v>39</v>
      </c>
      <c r="AC33" s="8">
        <f t="shared" si="0"/>
        <v>1690769.1302034294</v>
      </c>
      <c r="AD33" s="7">
        <f t="shared" si="1"/>
        <v>1601158.3663026476</v>
      </c>
      <c r="AE33" s="7">
        <f t="shared" si="2"/>
        <v>920.93209114728836</v>
      </c>
      <c r="AF33" s="9">
        <f>AM33*'גליון הזנת נתונים אישיים'!C$2</f>
        <v>75.087059999999994</v>
      </c>
      <c r="AG33" s="10">
        <f>AP33*'גליון הזנת נתונים אישיים'!C$3</f>
        <v>845.84503114728841</v>
      </c>
      <c r="AH33" s="9">
        <f t="shared" si="3"/>
        <v>89610.763900781749</v>
      </c>
      <c r="AI33" s="14">
        <f t="shared" si="5"/>
        <v>7467.5636583984788</v>
      </c>
      <c r="AJ33" s="10">
        <f>IF(Z33=AS$2,AC33*'גליון הזנת נתונים אישיים'!C$9,"")</f>
        <v>89610.763900781749</v>
      </c>
      <c r="AK33" s="10"/>
      <c r="AL33" s="26">
        <f t="shared" si="6"/>
        <v>0</v>
      </c>
      <c r="AM33" s="9">
        <f>'גליון הזנת נתונים אישיים'!D$4*12</f>
        <v>5039.3999999999996</v>
      </c>
      <c r="AN33" s="9">
        <f t="shared" si="10"/>
        <v>1566379.6873097934</v>
      </c>
      <c r="AO33" s="9">
        <f>AN33*'גליון הזנת נתונים אישיים'!C$6</f>
        <v>125310.37498478347</v>
      </c>
      <c r="AP33" s="7">
        <f t="shared" si="8"/>
        <v>1691690.0622945768</v>
      </c>
      <c r="AQ33" t="str">
        <f>IF(AA33='גליון הזנת נתונים אישיים'!C$8,AC33,"")</f>
        <v/>
      </c>
      <c r="AR33" s="7" t="str">
        <f>IF(AQ33=AC33,SUM(AM$4:AM32),"")</f>
        <v/>
      </c>
      <c r="AS33" s="16" t="str">
        <f t="shared" si="4"/>
        <v/>
      </c>
    </row>
    <row r="34" spans="26:45" ht="15">
      <c r="Z34" s="12" t="str">
        <f>IF(AA34&gt;='גליון הזנת נתונים אישיים'!C$8,AS$2,"")</f>
        <v>פרישה לפנסיה</v>
      </c>
      <c r="AA34" s="11">
        <f t="shared" si="7"/>
        <v>70</v>
      </c>
      <c r="AB34" s="6" t="s">
        <v>40</v>
      </c>
      <c r="AC34" s="8">
        <f t="shared" si="0"/>
        <v>1728311.323029056</v>
      </c>
      <c r="AD34" s="7">
        <f t="shared" si="1"/>
        <v>1636710.822908516</v>
      </c>
      <c r="AE34" s="7">
        <f t="shared" si="2"/>
        <v>939.71257780342967</v>
      </c>
      <c r="AF34" s="9">
        <f>AM34*'גליון הזנת נתונים אישיים'!C$2</f>
        <v>75.087059999999994</v>
      </c>
      <c r="AG34" s="10">
        <f>AP34*'גליון הזנת נתונים אישיים'!C$3</f>
        <v>864.62551780342972</v>
      </c>
      <c r="AH34" s="9">
        <f t="shared" si="3"/>
        <v>91600.50012053996</v>
      </c>
      <c r="AI34" s="14">
        <f t="shared" si="5"/>
        <v>7633.375010044997</v>
      </c>
      <c r="AJ34" s="10">
        <f>IF(Z34=AS$2,AC34*'גליון הזנת נתונים אישיים'!C$9,"")</f>
        <v>91600.50012053996</v>
      </c>
      <c r="AK34" s="10"/>
      <c r="AL34" s="26">
        <f t="shared" si="6"/>
        <v>0</v>
      </c>
      <c r="AM34" s="9">
        <f>'גליון הזנת נתונים אישיים'!D$4*12</f>
        <v>5039.3999999999996</v>
      </c>
      <c r="AN34" s="9">
        <f t="shared" si="10"/>
        <v>1601158.3663026476</v>
      </c>
      <c r="AO34" s="9">
        <f>AN34*'גליון הזנת נתונים אישיים'!C$6</f>
        <v>128092.66930421181</v>
      </c>
      <c r="AP34" s="7">
        <f t="shared" si="8"/>
        <v>1729251.0356068595</v>
      </c>
      <c r="AQ34" t="str">
        <f>IF(AA34='גליון הזנת נתונים אישיים'!C$8,AC34,"")</f>
        <v/>
      </c>
      <c r="AR34" s="7" t="str">
        <f>IF(AQ34=AC34,SUM(AM$4:AM33),"")</f>
        <v/>
      </c>
      <c r="AS34" s="16" t="str">
        <f t="shared" si="4"/>
        <v/>
      </c>
    </row>
    <row r="35" spans="26:45" ht="15">
      <c r="Z35" s="12" t="str">
        <f>IF(AA35&gt;='גליון הזנת נתונים אישיים'!C$8,AS$2,"")</f>
        <v>פרישה לפנסיה</v>
      </c>
      <c r="AA35" s="11">
        <f t="shared" si="7"/>
        <v>71</v>
      </c>
      <c r="AB35" s="6" t="s">
        <v>41</v>
      </c>
      <c r="AC35" s="8">
        <f t="shared" si="0"/>
        <v>1766688.7778368266</v>
      </c>
      <c r="AD35" s="7">
        <f t="shared" si="1"/>
        <v>1673054.2726114749</v>
      </c>
      <c r="AE35" s="7">
        <f t="shared" si="2"/>
        <v>958.91090437059859</v>
      </c>
      <c r="AF35" s="9">
        <f>AM35*'גליון הזנת נתונים אישיים'!C$2</f>
        <v>75.087059999999994</v>
      </c>
      <c r="AG35" s="10">
        <f>AP35*'גליון הזנת נתונים אישיים'!C$3</f>
        <v>883.82384437059864</v>
      </c>
      <c r="AH35" s="9">
        <f t="shared" si="3"/>
        <v>93634.505225351808</v>
      </c>
      <c r="AI35" s="14">
        <f t="shared" si="5"/>
        <v>7802.8754354459843</v>
      </c>
      <c r="AJ35" s="10">
        <f>IF(Z35=AS$2,AC35*'גליון הזנת נתונים אישיים'!C$9,"")</f>
        <v>93634.505225351808</v>
      </c>
      <c r="AK35" s="10"/>
      <c r="AL35" s="26">
        <f t="shared" si="6"/>
        <v>0</v>
      </c>
      <c r="AM35" s="9">
        <f>'גליון הזנת נתונים אישיים'!D$4*12</f>
        <v>5039.3999999999996</v>
      </c>
      <c r="AN35" s="9">
        <f>IF(AL35=AM35,AL35+AD34,AD34)</f>
        <v>1636710.822908516</v>
      </c>
      <c r="AO35" s="9">
        <f>AN35*'גליון הזנת נתונים אישיים'!C$6</f>
        <v>130936.86583268129</v>
      </c>
      <c r="AP35" s="7">
        <f t="shared" si="8"/>
        <v>1767647.6887411973</v>
      </c>
      <c r="AQ35" t="str">
        <f>IF(AA35='גליון הזנת נתונים אישיים'!C$8,AC35,"")</f>
        <v/>
      </c>
      <c r="AR35" s="7" t="str">
        <f>IF(AQ35=AC35,SUM(AM$4:AM34),"")</f>
        <v/>
      </c>
      <c r="AS35" s="16" t="str">
        <f t="shared" si="4"/>
        <v/>
      </c>
    </row>
    <row r="36" spans="26:45" ht="15">
      <c r="Z36" s="12" t="str">
        <f>IF(AA36&gt;='גליון הזנת נתונים אישיים'!C$8,AS$2,"")</f>
        <v>פרישה לפנסיה</v>
      </c>
      <c r="AA36" s="11">
        <f t="shared" si="7"/>
        <v>72</v>
      </c>
      <c r="AB36" s="6" t="s">
        <v>42</v>
      </c>
      <c r="AC36" s="8">
        <f t="shared" ref="AC36:AC67" si="11">AP36-AG36-AF36</f>
        <v>1805920.0780531825</v>
      </c>
      <c r="AD36" s="7">
        <f t="shared" si="1"/>
        <v>1710206.3139163638</v>
      </c>
      <c r="AE36" s="7">
        <f t="shared" ref="AE36:AE67" si="12">AG36+AF36</f>
        <v>978.53636721019632</v>
      </c>
      <c r="AF36" s="9">
        <f>AM36*'גליון הזנת נתונים אישיים'!C$2</f>
        <v>75.087059999999994</v>
      </c>
      <c r="AG36" s="10">
        <f>AP36*'גליון הזנת נתונים אישיים'!C$3</f>
        <v>903.44930721019637</v>
      </c>
      <c r="AH36" s="9">
        <f t="shared" ref="AH36:AH67" si="13">IF(Z36=AS$2,AJ36,"")</f>
        <v>95713.764136818674</v>
      </c>
      <c r="AI36" s="14">
        <f t="shared" si="5"/>
        <v>7976.1470114015565</v>
      </c>
      <c r="AJ36" s="10">
        <f>IF(Z36=AS$2,AC36*'גליון הזנת נתונים אישיים'!C$9,"")</f>
        <v>95713.764136818674</v>
      </c>
      <c r="AK36" s="10"/>
      <c r="AL36" s="26">
        <f t="shared" si="6"/>
        <v>0</v>
      </c>
      <c r="AM36" s="9">
        <f>'גליון הזנת נתונים אישיים'!D$4*12</f>
        <v>5039.3999999999996</v>
      </c>
      <c r="AN36" s="9">
        <f t="shared" si="10"/>
        <v>1673054.2726114749</v>
      </c>
      <c r="AO36" s="9">
        <f>AN36*'גליון הזנת נתונים אישיים'!C$6</f>
        <v>133844.34180891799</v>
      </c>
      <c r="AP36" s="7">
        <f t="shared" si="8"/>
        <v>1806898.6144203928</v>
      </c>
      <c r="AQ36" t="str">
        <f>IF(AA36='גליון הזנת נתונים אישיים'!C$8,AC36,"")</f>
        <v/>
      </c>
      <c r="AR36" s="7" t="str">
        <f>IF(AQ36=AC36,SUM(AM$4:AM35),"")</f>
        <v/>
      </c>
      <c r="AS36" s="16" t="str">
        <f t="shared" ref="AS36:AS67" si="14">IF(AQ36=AC36,AQ36-AR36,"")</f>
        <v/>
      </c>
    </row>
    <row r="37" spans="26:45" ht="15">
      <c r="Z37" s="12" t="str">
        <f>IF(AA37&gt;='גליון הזנת נתונים אישיים'!C$8,AS$2,"")</f>
        <v>פרישה לפנסיה</v>
      </c>
      <c r="AA37" s="11">
        <f t="shared" si="7"/>
        <v>73</v>
      </c>
      <c r="AB37" s="6" t="s">
        <v>43</v>
      </c>
      <c r="AC37" s="8">
        <f t="shared" si="11"/>
        <v>1846024.2205601579</v>
      </c>
      <c r="AD37" s="7">
        <f t="shared" si="1"/>
        <v>1748184.9368704695</v>
      </c>
      <c r="AE37" s="7">
        <f t="shared" si="12"/>
        <v>998.59846951483632</v>
      </c>
      <c r="AF37" s="9">
        <f>AM37*'גליון הזנת נתונים אישיים'!C$2</f>
        <v>75.087059999999994</v>
      </c>
      <c r="AG37" s="10">
        <f>AP37*'גליון הזנת נתונים אישיים'!C$3</f>
        <v>923.51140951483637</v>
      </c>
      <c r="AH37" s="9">
        <f t="shared" si="13"/>
        <v>97839.283689688367</v>
      </c>
      <c r="AI37" s="14">
        <f t="shared" si="5"/>
        <v>8153.2736408073642</v>
      </c>
      <c r="AJ37" s="10">
        <f>IF(Z37=AS$2,AC37*'גליון הזנת נתונים אישיים'!C$9,"")</f>
        <v>97839.283689688367</v>
      </c>
      <c r="AK37" s="10"/>
      <c r="AL37" s="26">
        <f t="shared" si="6"/>
        <v>0</v>
      </c>
      <c r="AM37" s="9">
        <f>'גליון הזנת נתונים אישיים'!D$4*12</f>
        <v>5039.3999999999996</v>
      </c>
      <c r="AN37" s="9">
        <f t="shared" si="10"/>
        <v>1710206.3139163638</v>
      </c>
      <c r="AO37" s="9">
        <f>AN37*'גליון הזנת נתונים אישיים'!C$6</f>
        <v>136816.5051133091</v>
      </c>
      <c r="AP37" s="7">
        <f t="shared" si="8"/>
        <v>1847022.8190296728</v>
      </c>
      <c r="AQ37" t="str">
        <f>IF(AA37='גליון הזנת נתונים אישיים'!C$8,AC37,"")</f>
        <v/>
      </c>
      <c r="AR37" s="7" t="str">
        <f>IF(AQ37=AC37,SUM(AM$4:AM36),"")</f>
        <v/>
      </c>
      <c r="AS37" s="16" t="str">
        <f t="shared" si="14"/>
        <v/>
      </c>
    </row>
    <row r="38" spans="26:45" ht="15">
      <c r="Z38" s="12" t="str">
        <f>IF(AA38&gt;='גליון הזנת נתונים אישיים'!C$8,AS$2,"")</f>
        <v>פרישה לפנסיה</v>
      </c>
      <c r="AA38" s="11">
        <f t="shared" si="7"/>
        <v>74</v>
      </c>
      <c r="AB38" s="6" t="s">
        <v>44</v>
      </c>
      <c r="AC38" s="8">
        <f t="shared" si="11"/>
        <v>1887020.6248941969</v>
      </c>
      <c r="AD38" s="7">
        <f t="shared" si="1"/>
        <v>1787008.5317748045</v>
      </c>
      <c r="AE38" s="7">
        <f t="shared" si="12"/>
        <v>1019.1069259100534</v>
      </c>
      <c r="AF38" s="9">
        <f>AM38*'גליון הזנת נתונים אישיים'!C$2</f>
        <v>75.087059999999994</v>
      </c>
      <c r="AG38" s="10">
        <f>AP38*'גליון הזנת נתונים אישיים'!C$3</f>
        <v>944.01986591005345</v>
      </c>
      <c r="AH38" s="9">
        <f t="shared" si="13"/>
        <v>100012.09311939243</v>
      </c>
      <c r="AI38" s="14">
        <f t="shared" si="5"/>
        <v>8334.3410932827028</v>
      </c>
      <c r="AJ38" s="10">
        <f>IF(Z38=AS$2,AC38*'גליון הזנת נתונים אישיים'!C$9,"")</f>
        <v>100012.09311939243</v>
      </c>
      <c r="AK38" s="10"/>
      <c r="AL38" s="26">
        <f t="shared" si="6"/>
        <v>0</v>
      </c>
      <c r="AM38" s="9">
        <f>'גליון הזנת נתונים אישיים'!D$4*12</f>
        <v>5039.3999999999996</v>
      </c>
      <c r="AN38" s="9">
        <f t="shared" si="10"/>
        <v>1748184.9368704695</v>
      </c>
      <c r="AO38" s="9">
        <f>AN38*'גליון הזנת נתונים אישיים'!C$6</f>
        <v>139854.79494963755</v>
      </c>
      <c r="AP38" s="7">
        <f t="shared" si="8"/>
        <v>1888039.731820107</v>
      </c>
      <c r="AQ38" t="str">
        <f>IF(AA38='גליון הזנת נתונים אישיים'!C$8,AC38,"")</f>
        <v/>
      </c>
      <c r="AR38" s="7" t="str">
        <f>IF(AQ38=AC38,SUM(AM$4:AM37),"")</f>
        <v/>
      </c>
      <c r="AS38" s="16" t="str">
        <f t="shared" si="14"/>
        <v/>
      </c>
    </row>
    <row r="39" spans="26:45" ht="15">
      <c r="Z39" s="12" t="str">
        <f>IF(AA39&gt;='גליון הזנת נתונים אישיים'!C$8,AS$2,"")</f>
        <v>פרישה לפנסיה</v>
      </c>
      <c r="AA39" s="11">
        <f t="shared" si="7"/>
        <v>75</v>
      </c>
      <c r="AB39" s="6" t="s">
        <v>45</v>
      </c>
      <c r="AC39" s="8">
        <f t="shared" si="11"/>
        <v>1928929.1426496303</v>
      </c>
      <c r="AD39" s="7">
        <f t="shared" si="1"/>
        <v>1826695.8980891998</v>
      </c>
      <c r="AE39" s="7">
        <f t="shared" si="12"/>
        <v>1040.0716671583943</v>
      </c>
      <c r="AF39" s="9">
        <f>AM39*'גליון הזנת נתונים אישיים'!C$2</f>
        <v>75.087059999999994</v>
      </c>
      <c r="AG39" s="10">
        <f>AP39*'גליון הזנת נתונים אישיים'!C$3</f>
        <v>964.9846071583944</v>
      </c>
      <c r="AH39" s="9">
        <f t="shared" si="13"/>
        <v>102233.24456043041</v>
      </c>
      <c r="AI39" s="14">
        <f t="shared" si="5"/>
        <v>8519.4370467025346</v>
      </c>
      <c r="AJ39" s="10">
        <f>IF(Z39=AS$2,AC39*'גליון הזנת נתונים אישיים'!C$9,"")</f>
        <v>102233.24456043041</v>
      </c>
      <c r="AK39" s="10"/>
      <c r="AL39" s="26">
        <f t="shared" si="6"/>
        <v>0</v>
      </c>
      <c r="AM39" s="9">
        <f>'גליון הזנת נתונים אישיים'!D$4*12</f>
        <v>5039.3999999999996</v>
      </c>
      <c r="AN39" s="9">
        <f t="shared" si="10"/>
        <v>1787008.5317748045</v>
      </c>
      <c r="AO39" s="9">
        <f>AN39*'גליון הזנת נתונים אישיים'!C$6</f>
        <v>142960.68254198437</v>
      </c>
      <c r="AP39" s="7">
        <f t="shared" si="8"/>
        <v>1929969.2143167888</v>
      </c>
      <c r="AQ39" t="str">
        <f>IF(AA39='גליון הזנת נתונים אישיים'!C$8,AC39,"")</f>
        <v/>
      </c>
      <c r="AR39" s="7" t="str">
        <f>IF(AQ39=AC39,SUM(AM$4:AM38),"")</f>
        <v/>
      </c>
      <c r="AS39" s="16" t="str">
        <f t="shared" si="14"/>
        <v/>
      </c>
    </row>
    <row r="40" spans="26:45" ht="15">
      <c r="Z40" s="12" t="str">
        <f>IF(AA40&gt;='גליון הזנת נתונים אישיים'!C$8,AS$2,"")</f>
        <v>פרישה לפנסיה</v>
      </c>
      <c r="AA40" s="11">
        <f t="shared" si="7"/>
        <v>76</v>
      </c>
      <c r="AB40" s="6" t="s">
        <v>46</v>
      </c>
      <c r="AC40" s="8">
        <f t="shared" si="11"/>
        <v>1971770.0670913677</v>
      </c>
      <c r="AD40" s="7">
        <f t="shared" si="1"/>
        <v>1867266.2535355252</v>
      </c>
      <c r="AE40" s="7">
        <f t="shared" si="12"/>
        <v>1061.5028449681679</v>
      </c>
      <c r="AF40" s="9">
        <f>AM40*'גליון הזנת נתונים אישיים'!C$2</f>
        <v>75.087059999999994</v>
      </c>
      <c r="AG40" s="10">
        <f>AP40*'גליון הזנת נתונים אישיים'!C$3</f>
        <v>986.41578496816794</v>
      </c>
      <c r="AH40" s="9">
        <f t="shared" si="13"/>
        <v>104503.81355584248</v>
      </c>
      <c r="AI40" s="14">
        <f t="shared" si="5"/>
        <v>8708.6511296535409</v>
      </c>
      <c r="AJ40" s="10">
        <f>IF(Z40=AS$2,AC40*'גליון הזנת נתונים אישיים'!C$9,"")</f>
        <v>104503.81355584248</v>
      </c>
      <c r="AK40" s="9">
        <f>SUM(AF4:AG40)</f>
        <v>24176.54490301049</v>
      </c>
      <c r="AL40" s="26">
        <f t="shared" si="6"/>
        <v>0</v>
      </c>
      <c r="AM40" s="9">
        <f>'גליון הזנת נתונים אישיים'!D$4*12</f>
        <v>5039.3999999999996</v>
      </c>
      <c r="AN40" s="9">
        <f t="shared" si="10"/>
        <v>1826695.8980891998</v>
      </c>
      <c r="AO40" s="9">
        <f>AN40*'גליון הזנת נתונים אישיים'!C$6</f>
        <v>146135.67184713599</v>
      </c>
      <c r="AP40" s="7">
        <f t="shared" si="8"/>
        <v>1972831.5699363358</v>
      </c>
      <c r="AQ40" t="str">
        <f>IF(AA40='גליון הזנת נתונים אישיים'!C$8,AC40,"")</f>
        <v/>
      </c>
      <c r="AR40" s="7" t="str">
        <f>IF(AQ40=AC40,SUM(AM$4:AM39),"")</f>
        <v/>
      </c>
      <c r="AS40" s="16" t="str">
        <f t="shared" si="14"/>
        <v/>
      </c>
    </row>
    <row r="41" spans="26:45" ht="15">
      <c r="Z41" s="12" t="str">
        <f>IF(AA41&gt;='גליון הזנת נתונים אישיים'!C$8,AS$2,"")</f>
        <v>פרישה לפנסיה</v>
      </c>
      <c r="AA41" s="11">
        <f t="shared" si="7"/>
        <v>77</v>
      </c>
      <c r="AB41" s="6" t="s">
        <v>47</v>
      </c>
      <c r="AC41" s="8">
        <f t="shared" si="11"/>
        <v>2015564.142981458</v>
      </c>
      <c r="AD41" s="7">
        <f t="shared" si="1"/>
        <v>1908739.2434034408</v>
      </c>
      <c r="AE41" s="7">
        <f t="shared" si="12"/>
        <v>1083.4108369091837</v>
      </c>
      <c r="AF41" s="9">
        <f>AM41*'גליון הזנת נתונים אישיים'!C$2</f>
        <v>75.087059999999994</v>
      </c>
      <c r="AG41" s="10">
        <f>AP41*'גליון הזנת נתונים אישיים'!C$3</f>
        <v>1008.3237769091836</v>
      </c>
      <c r="AH41" s="9">
        <f t="shared" si="13"/>
        <v>106824.89957801727</v>
      </c>
      <c r="AI41" s="14">
        <f t="shared" si="5"/>
        <v>8902.0749648347719</v>
      </c>
      <c r="AJ41" s="9">
        <f>IF(Z41=AS$2,AC41*'גליון הזנת נתונים אישיים'!C$9,"")</f>
        <v>106824.89957801727</v>
      </c>
      <c r="AK41" s="9"/>
      <c r="AL41" s="26">
        <f t="shared" si="6"/>
        <v>0</v>
      </c>
      <c r="AM41" s="9">
        <f>'גליון הזנת נתונים אישיים'!D$4*12</f>
        <v>5039.3999999999996</v>
      </c>
      <c r="AN41" s="9">
        <f t="shared" ref="AN41:AN46" si="15">IF(AL41=AM41,AL41+AD40,AD40)</f>
        <v>1867266.2535355252</v>
      </c>
      <c r="AO41" s="9">
        <f>AN41*'גליון הזנת נתונים אישיים'!C$6</f>
        <v>149381.30028284201</v>
      </c>
      <c r="AP41" s="7">
        <f t="shared" si="8"/>
        <v>2016647.5538183672</v>
      </c>
      <c r="AQ41" s="15" t="str">
        <f>IF(AA41='גליון הזנת נתונים אישיים'!C$8,AC41,"")</f>
        <v/>
      </c>
      <c r="AR41" s="7" t="str">
        <f>IF(AQ41=AC41,SUM(AM$4:AM40),"")</f>
        <v/>
      </c>
      <c r="AS41" s="16" t="str">
        <f t="shared" si="14"/>
        <v/>
      </c>
    </row>
    <row r="42" spans="26:45" ht="15">
      <c r="Z42" s="12" t="str">
        <f>IF(AA42&gt;='גליון הזנת נתונים אישיים'!C$8,AS$2,"")</f>
        <v>פרישה לפנסיה</v>
      </c>
      <c r="AA42" s="11">
        <f t="shared" si="7"/>
        <v>78</v>
      </c>
      <c r="AB42" s="6" t="s">
        <v>48</v>
      </c>
      <c r="AC42" s="8">
        <f t="shared" si="11"/>
        <v>2060332.5766242782</v>
      </c>
      <c r="AD42" s="7">
        <f t="shared" ref="AD42:AD84" si="16">AC42-SUM(AJ42:AJ42)</f>
        <v>1951134.9500631914</v>
      </c>
      <c r="AE42" s="7">
        <f t="shared" si="12"/>
        <v>1105.8062514378582</v>
      </c>
      <c r="AF42" s="9">
        <f>AM42*'גליון הזנת נתונים אישיים'!C$2</f>
        <v>75.087059999999994</v>
      </c>
      <c r="AG42" s="10">
        <f>AP42*'גליון הזנת נתונים אישיים'!C$3</f>
        <v>1030.7191914378582</v>
      </c>
      <c r="AH42" s="9">
        <f t="shared" si="13"/>
        <v>109197.62656108674</v>
      </c>
      <c r="AI42" s="14">
        <f t="shared" si="5"/>
        <v>9099.8022134238945</v>
      </c>
      <c r="AJ42" s="9">
        <f>IF(Z42=AS$2,AC42*'גליון הזנת נתונים אישיים'!C$9,"")</f>
        <v>109197.62656108674</v>
      </c>
      <c r="AK42" s="9"/>
      <c r="AL42" s="26">
        <f t="shared" si="6"/>
        <v>0</v>
      </c>
      <c r="AM42" s="9">
        <f>'גליון הזנת נתונים אישיים'!D$4*12</f>
        <v>5039.3999999999996</v>
      </c>
      <c r="AN42" s="9">
        <f t="shared" si="15"/>
        <v>1908739.2434034408</v>
      </c>
      <c r="AO42" s="9">
        <f>AN42*'גליון הזנת נתונים אישיים'!C$6</f>
        <v>152699.13947227527</v>
      </c>
      <c r="AP42" s="7">
        <f t="shared" si="8"/>
        <v>2061438.3828757161</v>
      </c>
      <c r="AQ42" t="str">
        <f>IF(AA42='גליון הזנת נתונים אישיים'!C$8,AC42,"")</f>
        <v/>
      </c>
      <c r="AR42" s="7" t="str">
        <f>IF(AQ42=AC42,SUM(AM$4:AM41),"")</f>
        <v/>
      </c>
      <c r="AS42" s="16" t="str">
        <f t="shared" si="14"/>
        <v/>
      </c>
    </row>
    <row r="43" spans="26:45" ht="15">
      <c r="Z43" s="12" t="str">
        <f>IF(AA43&gt;='גליון הזנת נתונים אישיים'!C$8,AS$2,"")</f>
        <v>פרישה לפנסיה</v>
      </c>
      <c r="AA43" s="11">
        <f t="shared" si="7"/>
        <v>79</v>
      </c>
      <c r="AB43" s="6" t="s">
        <v>49</v>
      </c>
      <c r="AC43" s="8">
        <f t="shared" si="11"/>
        <v>2106097.0461352128</v>
      </c>
      <c r="AD43" s="7">
        <f t="shared" si="16"/>
        <v>1994473.9026900465</v>
      </c>
      <c r="AE43" s="7">
        <f t="shared" si="12"/>
        <v>1128.6999330341234</v>
      </c>
      <c r="AF43" s="9">
        <f>AM43*'גליון הזנת נתונים אישיים'!C$2</f>
        <v>75.087059999999994</v>
      </c>
      <c r="AG43" s="10">
        <f>AP43*'גליון הזנת נתונים אישיים'!C$3</f>
        <v>1053.6128730341234</v>
      </c>
      <c r="AH43" s="9">
        <f t="shared" si="13"/>
        <v>111623.14344516628</v>
      </c>
      <c r="AI43" s="14">
        <f t="shared" si="5"/>
        <v>9301.9286204305226</v>
      </c>
      <c r="AJ43" s="9">
        <f>IF(Z43=AS$2,AC43*'גליון הזנת נתונים אישיים'!C$9,"")</f>
        <v>111623.14344516628</v>
      </c>
      <c r="AK43" s="9"/>
      <c r="AL43" s="26">
        <f t="shared" si="6"/>
        <v>0</v>
      </c>
      <c r="AM43" s="9">
        <f>'גליון הזנת נתונים אישיים'!D$4*12</f>
        <v>5039.3999999999996</v>
      </c>
      <c r="AN43" s="9">
        <f t="shared" si="15"/>
        <v>1951134.9500631914</v>
      </c>
      <c r="AO43" s="9">
        <f>AN43*'גליון הזנת נתונים אישיים'!C$6</f>
        <v>156090.79600505531</v>
      </c>
      <c r="AP43" s="7">
        <f>AN43+AO43</f>
        <v>2107225.7460682467</v>
      </c>
      <c r="AQ43" t="str">
        <f>IF(AA43='גליון הזנת נתונים אישיים'!C$8,AC43,"")</f>
        <v/>
      </c>
      <c r="AR43" s="7" t="str">
        <f>IF(AQ43=AC43,SUM(AM$4:AM42),"")</f>
        <v/>
      </c>
      <c r="AS43" s="16" t="str">
        <f t="shared" si="14"/>
        <v/>
      </c>
    </row>
    <row r="44" spans="26:45" ht="15">
      <c r="Z44" s="12" t="str">
        <f>IF(AA44&gt;='גליון הזנת נתונים אישיים'!C$8,AS$2,"")</f>
        <v>פרישה לפנסיה</v>
      </c>
      <c r="AA44" s="11">
        <f t="shared" si="7"/>
        <v>80</v>
      </c>
      <c r="AB44" s="6" t="s">
        <v>50</v>
      </c>
      <c r="AC44" s="8">
        <f t="shared" si="11"/>
        <v>2152879.7119377977</v>
      </c>
      <c r="AD44" s="7">
        <f t="shared" si="16"/>
        <v>2038777.0872050945</v>
      </c>
      <c r="AE44" s="7">
        <f t="shared" si="12"/>
        <v>1152.1029674526251</v>
      </c>
      <c r="AF44" s="9">
        <f>AM44*'גליון הזנת נתונים אישיים'!C$2</f>
        <v>75.087059999999994</v>
      </c>
      <c r="AG44" s="10">
        <f>AP44*'גליון הזנת נתונים אישיים'!C$3</f>
        <v>1077.015907452625</v>
      </c>
      <c r="AH44" s="9">
        <f t="shared" si="13"/>
        <v>114102.62473270328</v>
      </c>
      <c r="AI44" s="14">
        <f t="shared" si="5"/>
        <v>9508.5520610586063</v>
      </c>
      <c r="AJ44" s="9">
        <f>IF(Z44=AS$2,AC44*'גליון הזנת נתונים אישיים'!C$9,"")</f>
        <v>114102.62473270328</v>
      </c>
      <c r="AK44" s="9"/>
      <c r="AL44" s="26">
        <f t="shared" si="6"/>
        <v>0</v>
      </c>
      <c r="AM44" s="9">
        <f>'גליון הזנת נתונים אישיים'!D$4*12</f>
        <v>5039.3999999999996</v>
      </c>
      <c r="AN44" s="9">
        <f t="shared" si="15"/>
        <v>1994473.9026900465</v>
      </c>
      <c r="AO44" s="9">
        <f>AN44*'גליון הזנת נתונים אישיים'!C$6</f>
        <v>159557.91221520372</v>
      </c>
      <c r="AP44" s="7">
        <f t="shared" si="8"/>
        <v>2154031.81490525</v>
      </c>
      <c r="AQ44" t="str">
        <f>IF(AA44='גליון הזנת נתונים אישיים'!C$8,AC44,"")</f>
        <v/>
      </c>
      <c r="AR44" s="7" t="str">
        <f>IF(AQ44=AC44,SUM(AM$4:AM43),"")</f>
        <v/>
      </c>
      <c r="AS44" s="16" t="str">
        <f t="shared" si="14"/>
        <v/>
      </c>
    </row>
    <row r="45" spans="26:45" ht="15">
      <c r="Z45" s="12" t="str">
        <f>IF(AA45&gt;='גליון הזנת נתונים אישיים'!C$8,AS$2,"")</f>
        <v>פרישה לפנסיה</v>
      </c>
      <c r="AA45" s="11">
        <f t="shared" si="7"/>
        <v>81</v>
      </c>
      <c r="AB45" s="6" t="s">
        <v>51</v>
      </c>
      <c r="AC45" s="8">
        <f t="shared" si="11"/>
        <v>2200703.2274944112</v>
      </c>
      <c r="AD45" s="7">
        <f t="shared" si="16"/>
        <v>2084065.9564372073</v>
      </c>
      <c r="AE45" s="7">
        <f t="shared" si="12"/>
        <v>1176.026687090751</v>
      </c>
      <c r="AF45" s="9">
        <f>AM45*'גליון הזנת נתונים אישיים'!C$2</f>
        <v>75.087059999999994</v>
      </c>
      <c r="AG45" s="10">
        <f>AP45*'גליון הזנת נתונים אישיים'!C$3</f>
        <v>1100.9396270907509</v>
      </c>
      <c r="AH45" s="9">
        <f t="shared" si="13"/>
        <v>116637.27105720379</v>
      </c>
      <c r="AI45" s="14">
        <f t="shared" si="5"/>
        <v>9719.7725881003153</v>
      </c>
      <c r="AJ45" s="9">
        <f>IF(Z45=AS$2,AC45*'גליון הזנת נתונים אישיים'!C$9,"")</f>
        <v>116637.27105720379</v>
      </c>
      <c r="AK45" s="9"/>
      <c r="AL45" s="26">
        <f t="shared" si="6"/>
        <v>0</v>
      </c>
      <c r="AM45" s="9">
        <f>'גליון הזנת נתונים אישיים'!D$4*12</f>
        <v>5039.3999999999996</v>
      </c>
      <c r="AN45" s="9">
        <f t="shared" si="15"/>
        <v>2038777.0872050945</v>
      </c>
      <c r="AO45" s="9">
        <f>AN45*'גליון הזנת נתונים אישיים'!C$6</f>
        <v>163102.16697640758</v>
      </c>
      <c r="AP45" s="7">
        <f t="shared" si="8"/>
        <v>2201879.2541815019</v>
      </c>
      <c r="AQ45" t="str">
        <f>IF(AA45='גליון הזנת נתונים אישיים'!C$8,AC45,"")</f>
        <v/>
      </c>
      <c r="AR45" s="7" t="str">
        <f>IF(AQ45=AC45,SUM(AM$4:AM44),"")</f>
        <v/>
      </c>
      <c r="AS45" s="16" t="str">
        <f t="shared" si="14"/>
        <v/>
      </c>
    </row>
    <row r="46" spans="26:45" ht="15">
      <c r="Z46" s="12" t="str">
        <f>IF(AA46&gt;='גליון הזנת נתונים אישיים'!C$8,AS$2,"")</f>
        <v>פרישה לפנסיה</v>
      </c>
      <c r="AA46" s="11">
        <f t="shared" si="7"/>
        <v>82</v>
      </c>
      <c r="AB46" s="6" t="s">
        <v>53</v>
      </c>
      <c r="AC46" s="8">
        <f t="shared" si="11"/>
        <v>2249590.7502757083</v>
      </c>
      <c r="AD46" s="7">
        <f t="shared" si="16"/>
        <v>2130362.4405110958</v>
      </c>
      <c r="AE46" s="7">
        <f t="shared" si="12"/>
        <v>1200.4826764760921</v>
      </c>
      <c r="AF46" s="9">
        <f>AM46*'גליון הזנת נתונים אישיים'!C$2</f>
        <v>75.087059999999994</v>
      </c>
      <c r="AG46" s="10">
        <f>AP46*'גליון הזנת נתונים אישיים'!C$3</f>
        <v>1125.3956164760921</v>
      </c>
      <c r="AH46" s="9">
        <f t="shared" si="13"/>
        <v>119228.30976461254</v>
      </c>
      <c r="AI46" s="14">
        <f t="shared" si="5"/>
        <v>9935.6924803843776</v>
      </c>
      <c r="AJ46" s="9">
        <f>IF(Z46=AS$2,AC46*'גליון הזנת נתונים אישיים'!C$9,"")</f>
        <v>119228.30976461254</v>
      </c>
      <c r="AK46" s="9"/>
      <c r="AL46" s="26">
        <f t="shared" si="6"/>
        <v>0</v>
      </c>
      <c r="AM46" s="9">
        <f>'גליון הזנת נתונים אישיים'!D$4*12</f>
        <v>5039.3999999999996</v>
      </c>
      <c r="AN46" s="9">
        <f t="shared" si="15"/>
        <v>2084065.9564372073</v>
      </c>
      <c r="AO46" s="9">
        <f>AN46*'גליון הזנת נתונים אישיים'!C$6</f>
        <v>166725.27651497658</v>
      </c>
      <c r="AP46" s="7">
        <f t="shared" ref="AP46:AP51" si="17">AN46+AO46</f>
        <v>2250791.232952184</v>
      </c>
      <c r="AQ46" t="str">
        <f>IF(AA46='גליון הזנת נתונים אישיים'!C$8,AC46,"")</f>
        <v/>
      </c>
      <c r="AR46" s="7" t="str">
        <f>IF(AQ46=AC46,SUM(AM$4:AM45),"")</f>
        <v/>
      </c>
      <c r="AS46" s="16" t="str">
        <f t="shared" si="14"/>
        <v/>
      </c>
    </row>
    <row r="47" spans="26:45" ht="15">
      <c r="Z47" s="12" t="str">
        <f>IF(AA47&gt;='גליון הזנת נתונים אישיים'!C$8,AS$2,"")</f>
        <v>פרישה לפנסיה</v>
      </c>
      <c r="AA47" s="11">
        <f t="shared" si="7"/>
        <v>83</v>
      </c>
      <c r="AB47" s="6" t="s">
        <v>54</v>
      </c>
      <c r="AC47" s="8">
        <f t="shared" si="11"/>
        <v>2299565.9529741076</v>
      </c>
      <c r="AD47" s="7">
        <f t="shared" si="16"/>
        <v>2177688.9574664799</v>
      </c>
      <c r="AE47" s="7">
        <f t="shared" si="12"/>
        <v>1225.4827778759918</v>
      </c>
      <c r="AF47" s="9">
        <f>AM47*'גליון הזנת נתונים אישיים'!C$2</f>
        <v>75.087059999999994</v>
      </c>
      <c r="AG47" s="10">
        <f>AP47*'גליון הזנת נתונים אישיים'!C$3</f>
        <v>1150.3957178759917</v>
      </c>
      <c r="AH47" s="9">
        <f t="shared" si="13"/>
        <v>121876.9955076277</v>
      </c>
      <c r="AI47" s="14">
        <f t="shared" si="5"/>
        <v>10156.416292302309</v>
      </c>
      <c r="AJ47" s="9">
        <f>IF(Z47=AS$2,AC47*'גליון הזנת נתונים אישיים'!C$9,"")</f>
        <v>121876.9955076277</v>
      </c>
      <c r="AK47" s="9"/>
      <c r="AL47" s="26">
        <f t="shared" si="6"/>
        <v>0</v>
      </c>
      <c r="AM47" s="9">
        <f>'גליון הזנת נתונים אישיים'!D$4*12</f>
        <v>5039.3999999999996</v>
      </c>
      <c r="AN47" s="9">
        <f t="shared" ref="AN47" si="18">IF(AL47=AM47,AL47+AD46,AD46)</f>
        <v>2130362.4405110958</v>
      </c>
      <c r="AO47" s="9">
        <f>AN47*'גליון הזנת נתונים אישיים'!C$6</f>
        <v>170428.99524088766</v>
      </c>
      <c r="AP47" s="7">
        <f t="shared" si="17"/>
        <v>2300791.4357519834</v>
      </c>
      <c r="AQ47" t="str">
        <f>IF(AA47='גליון הזנת נתונים אישיים'!C$8,AC47,"")</f>
        <v/>
      </c>
      <c r="AR47" s="7" t="str">
        <f>IF(AQ47=AC47,SUM(AM$4:AM46),"")</f>
        <v/>
      </c>
      <c r="AS47" s="16" t="str">
        <f t="shared" si="14"/>
        <v/>
      </c>
    </row>
    <row r="48" spans="26:45" ht="15">
      <c r="Z48" s="12" t="str">
        <f>IF(AA48&gt;='גליון הזנת נתונים אישיים'!C$8,AS$2,"")</f>
        <v>פרישה לפנסיה</v>
      </c>
      <c r="AA48" s="11">
        <f t="shared" si="7"/>
        <v>84</v>
      </c>
      <c r="AB48" s="6" t="s">
        <v>55</v>
      </c>
      <c r="AC48" s="8">
        <f t="shared" si="11"/>
        <v>2350653.0349667668</v>
      </c>
      <c r="AD48" s="7">
        <f t="shared" si="16"/>
        <v>2226068.4241135283</v>
      </c>
      <c r="AE48" s="7">
        <f t="shared" si="12"/>
        <v>1251.0390970318992</v>
      </c>
      <c r="AF48" s="9">
        <f>AM48*'גליון הזנת נתונים אישיים'!C$2</f>
        <v>75.087059999999994</v>
      </c>
      <c r="AG48" s="10">
        <f>AP48*'גליון הזנת נתונים אישיים'!C$3</f>
        <v>1175.9520370318992</v>
      </c>
      <c r="AH48" s="9">
        <f t="shared" si="13"/>
        <v>124584.61085323864</v>
      </c>
      <c r="AI48" s="14">
        <f t="shared" si="5"/>
        <v>10382.050904436554</v>
      </c>
      <c r="AJ48" s="9">
        <f>IF(Z48=AS$2,AC48*'גליון הזנת נתונים אישיים'!C$9,"")</f>
        <v>124584.61085323864</v>
      </c>
      <c r="AK48" s="9"/>
      <c r="AL48" s="26">
        <f t="shared" si="6"/>
        <v>0</v>
      </c>
      <c r="AM48" s="9">
        <f>'גליון הזנת נתונים אישיים'!D$4*12</f>
        <v>5039.3999999999996</v>
      </c>
      <c r="AN48" s="9">
        <f>IF(AL48=AM48,AL48+AD47,AD47)</f>
        <v>2177688.9574664799</v>
      </c>
      <c r="AO48" s="9">
        <f>AN48*'גליון הזנת נתונים אישיים'!C$6</f>
        <v>174215.11659731838</v>
      </c>
      <c r="AP48" s="7">
        <f t="shared" si="17"/>
        <v>2351904.0740637984</v>
      </c>
      <c r="AQ48" t="str">
        <f>IF(AA48='גליון הזנת נתונים אישיים'!C$8,AC48,"")</f>
        <v/>
      </c>
      <c r="AR48" s="7" t="str">
        <f>IF(AQ48=AC48,SUM(AM$4:AM47),"")</f>
        <v/>
      </c>
      <c r="AS48" s="16" t="str">
        <f t="shared" si="14"/>
        <v/>
      </c>
    </row>
    <row r="49" spans="26:45" ht="15">
      <c r="Z49" s="12" t="str">
        <f>IF(AA49&gt;='גליון הזנת נתונים אישיים'!C$8,AS$2,"")</f>
        <v>פרישה לפנסיה</v>
      </c>
      <c r="AA49" s="11">
        <f t="shared" si="7"/>
        <v>85</v>
      </c>
      <c r="AB49" s="6" t="s">
        <v>56</v>
      </c>
      <c r="AC49" s="8">
        <f t="shared" si="11"/>
        <v>2402876.7340335897</v>
      </c>
      <c r="AD49" s="7">
        <f t="shared" si="16"/>
        <v>2275524.2671298096</v>
      </c>
      <c r="AE49" s="7">
        <f t="shared" si="12"/>
        <v>1277.1640090213054</v>
      </c>
      <c r="AF49" s="9">
        <f>AM49*'גליון הזנת נתונים אישיים'!C$2</f>
        <v>75.087059999999994</v>
      </c>
      <c r="AG49" s="10">
        <f>AP49*'גליון הזנת נתונים אישיים'!C$3</f>
        <v>1202.0769490213054</v>
      </c>
      <c r="AH49" s="9">
        <f t="shared" si="13"/>
        <v>127352.46690378025</v>
      </c>
      <c r="AI49" s="14">
        <f t="shared" si="5"/>
        <v>10612.705575315022</v>
      </c>
      <c r="AJ49" s="9">
        <f>IF(Z49=AS$2,AC49*'גליון הזנת נתונים אישיים'!C$9,"")</f>
        <v>127352.46690378025</v>
      </c>
      <c r="AK49" s="9"/>
      <c r="AL49" s="26">
        <f t="shared" si="6"/>
        <v>0</v>
      </c>
      <c r="AM49" s="9">
        <f>'גליון הזנת נתונים אישיים'!D$4*12</f>
        <v>5039.3999999999996</v>
      </c>
      <c r="AN49" s="9">
        <f>IF(AL49=AM49,AL49+AD48,AD48)</f>
        <v>2226068.4241135283</v>
      </c>
      <c r="AO49" s="9">
        <f>AN49*'גליון הזנת נתונים אישיים'!C$6</f>
        <v>178085.47392908228</v>
      </c>
      <c r="AP49" s="7">
        <f t="shared" si="17"/>
        <v>2404153.8980426108</v>
      </c>
      <c r="AQ49" t="str">
        <f>IF(AA49='גליון הזנת נתונים אישיים'!C$8,AC49,"")</f>
        <v/>
      </c>
      <c r="AR49" s="7" t="str">
        <f>IF(AQ49=AC49,SUM(AM$4:AM48),"")</f>
        <v/>
      </c>
      <c r="AS49" s="16" t="str">
        <f t="shared" si="14"/>
        <v/>
      </c>
    </row>
    <row r="50" spans="26:45" ht="15">
      <c r="Z50" s="12" t="str">
        <f>IF(AA50&gt;='גליון הזנת נתונים אישיים'!C$8,AS$2,"")</f>
        <v>פרישה לפנסיה</v>
      </c>
      <c r="AA50" s="11">
        <f t="shared" si="7"/>
        <v>86</v>
      </c>
      <c r="AB50" s="6" t="s">
        <v>57</v>
      </c>
      <c r="AC50" s="8">
        <f t="shared" si="11"/>
        <v>2456262.3383359443</v>
      </c>
      <c r="AD50" s="7">
        <f t="shared" si="16"/>
        <v>2326080.4344041394</v>
      </c>
      <c r="AE50" s="7">
        <f t="shared" si="12"/>
        <v>1303.8701642500973</v>
      </c>
      <c r="AF50" s="9">
        <f>AM50*'גליון הזנת נתונים אישיים'!C$2</f>
        <v>75.087059999999994</v>
      </c>
      <c r="AG50" s="10">
        <f>AP50*'גליון הזנת נתונים אישיים'!C$3</f>
        <v>1228.7831042500973</v>
      </c>
      <c r="AH50" s="9">
        <f t="shared" si="13"/>
        <v>130181.90393180505</v>
      </c>
      <c r="AI50" s="14">
        <f t="shared" si="5"/>
        <v>10848.491994317088</v>
      </c>
      <c r="AJ50" s="9">
        <f>IF(Z50=AS$2,AC50*'גליון הזנת נתונים אישיים'!C$9,"")</f>
        <v>130181.90393180505</v>
      </c>
      <c r="AK50" s="9"/>
      <c r="AL50" s="26">
        <f t="shared" si="6"/>
        <v>0</v>
      </c>
      <c r="AM50" s="9">
        <f>'גליון הזנת נתונים אישיים'!D$4*12</f>
        <v>5039.3999999999996</v>
      </c>
      <c r="AN50" s="9">
        <f t="shared" ref="AN50:AN69" si="19">IF(AL50=AM50,AL50+AD49,AD49)</f>
        <v>2275524.2671298096</v>
      </c>
      <c r="AO50" s="9">
        <f>AN50*'גליון הזנת נתונים אישיים'!C$6</f>
        <v>182041.94137038477</v>
      </c>
      <c r="AP50" s="7">
        <f>AN50+AO50</f>
        <v>2457566.2085001944</v>
      </c>
      <c r="AQ50" t="str">
        <f>IF(AA50='גליון הזנת נתונים אישיים'!C$8,AC50,"")</f>
        <v/>
      </c>
      <c r="AR50" s="7" t="str">
        <f>IF(AQ50=AC50,SUM(AM$4:AM49),"")</f>
        <v/>
      </c>
      <c r="AS50" s="16" t="str">
        <f t="shared" si="14"/>
        <v/>
      </c>
    </row>
    <row r="51" spans="26:45" ht="15">
      <c r="Z51" s="12" t="str">
        <f>IF(AA51&gt;='גליון הזנת נתונים אישיים'!C$8,AS$2,"")</f>
        <v>פרישה לפנסיה</v>
      </c>
      <c r="AA51" s="11">
        <f t="shared" si="7"/>
        <v>87</v>
      </c>
      <c r="AB51" s="6" t="s">
        <v>58</v>
      </c>
      <c r="AC51" s="8">
        <f t="shared" si="11"/>
        <v>2510835.6986618927</v>
      </c>
      <c r="AD51" s="7">
        <f t="shared" si="16"/>
        <v>2377761.4066328122</v>
      </c>
      <c r="AE51" s="7">
        <f t="shared" si="12"/>
        <v>1331.1704945782353</v>
      </c>
      <c r="AF51" s="9">
        <f>AM51*'גליון הזנת נתונים אישיים'!C$2</f>
        <v>75.087059999999994</v>
      </c>
      <c r="AG51" s="10">
        <f>AP51*'גליון הזנת נתונים אישיים'!C$3</f>
        <v>1256.0834345782353</v>
      </c>
      <c r="AH51" s="9">
        <f t="shared" si="13"/>
        <v>133074.2920290803</v>
      </c>
      <c r="AI51" s="14">
        <f t="shared" si="5"/>
        <v>11089.524335756692</v>
      </c>
      <c r="AJ51" s="9">
        <f>IF(Z51=AS$2,AC51*'גליון הזנת נתונים אישיים'!C$9,"")</f>
        <v>133074.2920290803</v>
      </c>
      <c r="AK51" s="9"/>
      <c r="AL51" s="26">
        <f t="shared" si="6"/>
        <v>0</v>
      </c>
      <c r="AM51" s="9">
        <f>'גליון הזנת נתונים אישיים'!D$4*12</f>
        <v>5039.3999999999996</v>
      </c>
      <c r="AN51" s="9">
        <f t="shared" si="19"/>
        <v>2326080.4344041394</v>
      </c>
      <c r="AO51" s="9">
        <f>AN51*'גליון הזנת נתונים אישיים'!C$6</f>
        <v>186086.43475233114</v>
      </c>
      <c r="AP51" s="7">
        <f t="shared" si="17"/>
        <v>2512166.8691564705</v>
      </c>
      <c r="AQ51" t="str">
        <f>IF(AA51='גליון הזנת נתונים אישיים'!C$8,AC51,"")</f>
        <v/>
      </c>
      <c r="AR51" s="7" t="str">
        <f>IF(AQ51=AC51,SUM(AM$4:AM50),"")</f>
        <v/>
      </c>
      <c r="AS51" s="16" t="str">
        <f t="shared" si="14"/>
        <v/>
      </c>
    </row>
    <row r="52" spans="26:45" ht="15">
      <c r="Z52" s="12" t="str">
        <f>IF(AA52&gt;='גליון הזנת נתונים אישיים'!C$8,AS$2,"")</f>
        <v>פרישה לפנסיה</v>
      </c>
      <c r="AA52" s="11">
        <f t="shared" si="7"/>
        <v>88</v>
      </c>
      <c r="AB52" s="6" t="s">
        <v>62</v>
      </c>
      <c r="AC52" s="8">
        <f t="shared" si="11"/>
        <v>2566623.2409438556</v>
      </c>
      <c r="AD52" s="7">
        <f t="shared" si="16"/>
        <v>2430592.2091738312</v>
      </c>
      <c r="AE52" s="7">
        <f t="shared" si="12"/>
        <v>1359.0782195817185</v>
      </c>
      <c r="AF52" s="9">
        <f>AM52*'גליון הזנת נתונים אישיים'!C$2</f>
        <v>75.087059999999994</v>
      </c>
      <c r="AG52" s="10">
        <f>AP52*'גליון הזנת נתונים אישיים'!C$3</f>
        <v>1283.9911595817184</v>
      </c>
      <c r="AH52" s="9">
        <f t="shared" si="13"/>
        <v>136031.03177002433</v>
      </c>
      <c r="AI52" s="14">
        <f t="shared" si="5"/>
        <v>11335.919314168694</v>
      </c>
      <c r="AJ52" s="9">
        <f>IF(Z52=AS$2,AC52*'גליון הזנת נתונים אישיים'!C$9,"")</f>
        <v>136031.03177002433</v>
      </c>
      <c r="AK52" s="9"/>
      <c r="AL52" s="26">
        <f t="shared" si="6"/>
        <v>0</v>
      </c>
      <c r="AM52" s="9">
        <f>'גליון הזנת נתונים אישיים'!D$4*12</f>
        <v>5039.3999999999996</v>
      </c>
      <c r="AN52" s="9">
        <f t="shared" si="19"/>
        <v>2377761.4066328122</v>
      </c>
      <c r="AO52" s="9">
        <f>AN52*'גליון הזנת נתונים אישיים'!C$6</f>
        <v>190220.91253062498</v>
      </c>
      <c r="AP52" s="7">
        <f t="shared" ref="AP52:AP84" si="20">AN52+AO52</f>
        <v>2567982.319163437</v>
      </c>
      <c r="AQ52" t="str">
        <f>IF(AA52='גליון הזנת נתונים אישיים'!C$8,AC52,"")</f>
        <v/>
      </c>
      <c r="AR52" s="7" t="str">
        <f>IF(AQ52=AC52,SUM(AM$4:AM51),"")</f>
        <v/>
      </c>
      <c r="AS52" s="16" t="str">
        <f t="shared" si="14"/>
        <v/>
      </c>
    </row>
    <row r="53" spans="26:45" ht="15">
      <c r="Z53" s="12" t="str">
        <f>IF(AA53&gt;='גליון הזנת נתונים אישיים'!C$8,AS$2,"")</f>
        <v>פרישה לפנסיה</v>
      </c>
      <c r="AA53" s="11">
        <f t="shared" si="7"/>
        <v>89</v>
      </c>
      <c r="AB53" s="6" t="s">
        <v>63</v>
      </c>
      <c r="AC53" s="8">
        <f t="shared" si="11"/>
        <v>2623651.9790547839</v>
      </c>
      <c r="AD53" s="7">
        <f t="shared" si="16"/>
        <v>2484598.4241648805</v>
      </c>
      <c r="AE53" s="7">
        <f t="shared" si="12"/>
        <v>1387.6068529538691</v>
      </c>
      <c r="AF53" s="9">
        <f>AM53*'גליון הזנת נתונים אישיים'!C$2</f>
        <v>75.087059999999994</v>
      </c>
      <c r="AG53" s="10">
        <f>AP53*'גליון הזנת נתונים אישיים'!C$3</f>
        <v>1312.519792953869</v>
      </c>
      <c r="AH53" s="9">
        <f t="shared" si="13"/>
        <v>139053.55488990355</v>
      </c>
      <c r="AI53" s="14">
        <f t="shared" si="5"/>
        <v>11587.796240825295</v>
      </c>
      <c r="AJ53" s="9">
        <f>IF(Z53=AS$2,AC53*'גליון הזנת נתונים אישיים'!C$9,"")</f>
        <v>139053.55488990355</v>
      </c>
      <c r="AK53" s="9"/>
      <c r="AL53" s="26">
        <f t="shared" si="6"/>
        <v>0</v>
      </c>
      <c r="AM53" s="9">
        <f>'גליון הזנת נתונים אישיים'!D$4*12</f>
        <v>5039.3999999999996</v>
      </c>
      <c r="AN53" s="9">
        <f t="shared" si="19"/>
        <v>2430592.2091738312</v>
      </c>
      <c r="AO53" s="9">
        <f>AN53*'גליון הזנת נתונים אישיים'!C$6</f>
        <v>194447.37673390651</v>
      </c>
      <c r="AP53" s="7">
        <f t="shared" si="20"/>
        <v>2625039.5859077377</v>
      </c>
      <c r="AQ53" t="str">
        <f>IF(AA53='גליון הזנת נתונים אישיים'!C$8,AC53,"")</f>
        <v/>
      </c>
      <c r="AR53" s="7" t="str">
        <f>IF(AQ53=AC53,SUM(AM$4:AM52),"")</f>
        <v/>
      </c>
      <c r="AS53" s="16" t="str">
        <f t="shared" si="14"/>
        <v/>
      </c>
    </row>
    <row r="54" spans="26:45" ht="15">
      <c r="Z54" s="12" t="str">
        <f>IF(AA54&gt;='גליון הזנת נתונים אישיים'!C$8,AS$2,"")</f>
        <v>פרישה לפנסיה</v>
      </c>
      <c r="AA54" s="11">
        <f t="shared" si="7"/>
        <v>90</v>
      </c>
      <c r="AB54" s="6" t="s">
        <v>64</v>
      </c>
      <c r="AC54" s="8">
        <f t="shared" si="11"/>
        <v>2681949.5278890221</v>
      </c>
      <c r="AD54" s="7">
        <f t="shared" si="16"/>
        <v>2539806.2029109038</v>
      </c>
      <c r="AE54" s="7">
        <f t="shared" si="12"/>
        <v>1416.7702090490357</v>
      </c>
      <c r="AF54" s="9">
        <f>AM54*'גליון הזנת נתונים אישיים'!C$2</f>
        <v>75.087059999999994</v>
      </c>
      <c r="AG54" s="10">
        <f>AP54*'גליון הזנת נתונים אישיים'!C$3</f>
        <v>1341.6831490490356</v>
      </c>
      <c r="AH54" s="9">
        <f t="shared" si="13"/>
        <v>142143.32497811818</v>
      </c>
      <c r="AI54" s="14">
        <f t="shared" si="5"/>
        <v>11845.277081509848</v>
      </c>
      <c r="AJ54" s="9">
        <f>IF(Z54=AS$2,AC54*'גליון הזנת נתונים אישיים'!C$9,"")</f>
        <v>142143.32497811818</v>
      </c>
      <c r="AK54" s="9"/>
      <c r="AL54" s="26">
        <f t="shared" si="6"/>
        <v>0</v>
      </c>
      <c r="AM54" s="9">
        <f>'גליון הזנת נתונים אישיים'!D$4*12</f>
        <v>5039.3999999999996</v>
      </c>
      <c r="AN54" s="9">
        <f t="shared" si="19"/>
        <v>2484598.4241648805</v>
      </c>
      <c r="AO54" s="9">
        <f>AN54*'גליון הזנת נתונים אישיים'!C$6</f>
        <v>198767.87393319045</v>
      </c>
      <c r="AP54" s="7">
        <f t="shared" si="20"/>
        <v>2683366.298098071</v>
      </c>
      <c r="AQ54" t="str">
        <f>IF(AA54='גליון הזנת נתונים אישיים'!C$8,AC54,"")</f>
        <v/>
      </c>
      <c r="AR54" s="7" t="str">
        <f>IF(AQ54=AC54,SUM(AM$4:AM53),"")</f>
        <v/>
      </c>
      <c r="AS54" s="16" t="str">
        <f t="shared" si="14"/>
        <v/>
      </c>
    </row>
    <row r="55" spans="26:45" ht="15">
      <c r="Z55" s="12" t="str">
        <f>IF(AA55&gt;='גליון הזנת נתונים אישיים'!C$8,AS$2,"")</f>
        <v>פרישה לפנסיה</v>
      </c>
      <c r="AA55" s="11">
        <f t="shared" si="7"/>
        <v>91</v>
      </c>
      <c r="AB55" s="6" t="s">
        <v>65</v>
      </c>
      <c r="AC55" s="8">
        <f t="shared" si="11"/>
        <v>2741544.1167342043</v>
      </c>
      <c r="AD55" s="7">
        <f t="shared" si="16"/>
        <v>2596242.2785472916</v>
      </c>
      <c r="AE55" s="7">
        <f t="shared" si="12"/>
        <v>1446.5824095718881</v>
      </c>
      <c r="AF55" s="9">
        <f>AM55*'גליון הזנת נתונים אישיים'!C$2</f>
        <v>75.087059999999994</v>
      </c>
      <c r="AG55" s="10">
        <f>AP55*'גליון הזנת נתונים אישיים'!C$3</f>
        <v>1371.495349571888</v>
      </c>
      <c r="AH55" s="9">
        <f t="shared" si="13"/>
        <v>145301.83818691282</v>
      </c>
      <c r="AI55" s="14">
        <f t="shared" si="5"/>
        <v>12108.486515576069</v>
      </c>
      <c r="AJ55" s="9">
        <f>IF(Z55=AS$2,AC55*'גליון הזנת נתונים אישיים'!C$9,"")</f>
        <v>145301.83818691282</v>
      </c>
      <c r="AK55" s="9"/>
      <c r="AL55" s="26">
        <f t="shared" si="6"/>
        <v>0</v>
      </c>
      <c r="AM55" s="9">
        <f>'גליון הזנת נתונים אישיים'!D$4*12</f>
        <v>5039.3999999999996</v>
      </c>
      <c r="AN55" s="9">
        <f t="shared" si="19"/>
        <v>2539806.2029109038</v>
      </c>
      <c r="AO55" s="9">
        <f>AN55*'גליון הזנת נתונים אישיים'!C$6</f>
        <v>203184.4962328723</v>
      </c>
      <c r="AP55" s="7">
        <f t="shared" si="20"/>
        <v>2742990.6991437762</v>
      </c>
      <c r="AQ55" t="str">
        <f>IF(AA55='גליון הזנת נתונים אישיים'!C$8,AC55,"")</f>
        <v/>
      </c>
      <c r="AR55" s="7" t="str">
        <f>IF(AQ55=AC55,SUM(AM$4:AM54),"")</f>
        <v/>
      </c>
      <c r="AS55" s="16" t="str">
        <f t="shared" si="14"/>
        <v/>
      </c>
    </row>
    <row r="56" spans="26:45" ht="15">
      <c r="Z56" s="12" t="str">
        <f>IF(AA56&gt;='גליון הזנת נתונים אישיים'!C$8,AS$2,"")</f>
        <v>פרישה לפנסיה</v>
      </c>
      <c r="AA56" s="11">
        <f t="shared" si="7"/>
        <v>92</v>
      </c>
      <c r="AB56" s="6" t="s">
        <v>66</v>
      </c>
      <c r="AC56" s="8">
        <f t="shared" si="11"/>
        <v>2802464.60294066</v>
      </c>
      <c r="AD56" s="7">
        <f t="shared" si="16"/>
        <v>2653933.9789848048</v>
      </c>
      <c r="AE56" s="7">
        <f t="shared" si="12"/>
        <v>1477.0578904155377</v>
      </c>
      <c r="AF56" s="9">
        <f>AM56*'גליון הזנת נתונים אישיים'!C$2</f>
        <v>75.087059999999994</v>
      </c>
      <c r="AG56" s="10">
        <f>AP56*'גליון הזנת נתונים אישיים'!C$3</f>
        <v>1401.9708304155376</v>
      </c>
      <c r="AH56" s="9">
        <f t="shared" si="13"/>
        <v>148530.62395585497</v>
      </c>
      <c r="AI56" s="14">
        <f t="shared" si="5"/>
        <v>12377.551996321248</v>
      </c>
      <c r="AJ56" s="9">
        <f>IF(Z56=AS$2,AC56*'גליון הזנת נתונים אישיים'!C$9,"")</f>
        <v>148530.62395585497</v>
      </c>
      <c r="AK56" s="9"/>
      <c r="AL56" s="26">
        <f t="shared" si="6"/>
        <v>0</v>
      </c>
      <c r="AM56" s="9">
        <f>'גליון הזנת נתונים אישיים'!D$4*12</f>
        <v>5039.3999999999996</v>
      </c>
      <c r="AN56" s="9">
        <f t="shared" si="19"/>
        <v>2596242.2785472916</v>
      </c>
      <c r="AO56" s="9">
        <f>AN56*'גליון הזנת נתונים אישיים'!C$6</f>
        <v>207699.38228378334</v>
      </c>
      <c r="AP56" s="7">
        <f t="shared" si="20"/>
        <v>2803941.6608310752</v>
      </c>
      <c r="AQ56" t="str">
        <f>IF(AA56='גליון הזנת נתונים אישיים'!C$8,AC56,"")</f>
        <v/>
      </c>
      <c r="AR56" s="7" t="str">
        <f>IF(AQ56=AC56,SUM(AM$4:AM55),"")</f>
        <v/>
      </c>
      <c r="AS56" s="16" t="str">
        <f t="shared" si="14"/>
        <v/>
      </c>
    </row>
    <row r="57" spans="26:45" ht="15">
      <c r="Z57" s="12" t="str">
        <f>IF(AA57&gt;='גליון הזנת נתונים אישיים'!C$8,AS$2,"")</f>
        <v>פרישה לפנסיה</v>
      </c>
      <c r="AA57" s="11">
        <f t="shared" si="7"/>
        <v>93</v>
      </c>
      <c r="AB57" s="6" t="s">
        <v>67</v>
      </c>
      <c r="AC57" s="8">
        <f t="shared" si="11"/>
        <v>2864740.485894938</v>
      </c>
      <c r="AD57" s="7">
        <f t="shared" si="16"/>
        <v>2712909.2401425061</v>
      </c>
      <c r="AE57" s="7">
        <f t="shared" si="12"/>
        <v>1508.2114086517947</v>
      </c>
      <c r="AF57" s="9">
        <f>AM57*'גליון הזנת נתונים אישיים'!C$2</f>
        <v>75.087059999999994</v>
      </c>
      <c r="AG57" s="10">
        <f>AP57*'גליון הזנת נתונים אישיים'!C$3</f>
        <v>1433.1243486517947</v>
      </c>
      <c r="AH57" s="9">
        <f t="shared" si="13"/>
        <v>151831.24575243171</v>
      </c>
      <c r="AI57" s="14">
        <f t="shared" si="5"/>
        <v>12652.603812702642</v>
      </c>
      <c r="AJ57" s="9">
        <f>IF(Z57=AS$2,AC57*'גליון הזנת נתונים אישיים'!C$9,"")</f>
        <v>151831.24575243171</v>
      </c>
      <c r="AK57" s="9"/>
      <c r="AL57" s="26">
        <f t="shared" si="6"/>
        <v>0</v>
      </c>
      <c r="AM57" s="9">
        <f>'גליון הזנת נתונים אישיים'!D$4*12</f>
        <v>5039.3999999999996</v>
      </c>
      <c r="AN57" s="9">
        <f t="shared" si="19"/>
        <v>2653933.9789848048</v>
      </c>
      <c r="AO57" s="9">
        <f>AN57*'גליון הזנת נתונים אישיים'!C$6</f>
        <v>212314.71831878438</v>
      </c>
      <c r="AP57" s="7">
        <f t="shared" si="20"/>
        <v>2866248.6973035894</v>
      </c>
      <c r="AQ57" t="str">
        <f>IF(AA57='גליון הזנת נתונים אישיים'!C$8,AC57,"")</f>
        <v/>
      </c>
      <c r="AR57" s="7" t="str">
        <f>IF(AQ57=AC57,SUM(AM$4:AM56),"")</f>
        <v/>
      </c>
      <c r="AS57" s="16" t="str">
        <f t="shared" si="14"/>
        <v/>
      </c>
    </row>
    <row r="58" spans="26:45" ht="15">
      <c r="Z58" s="12" t="str">
        <f>IF(AA58&gt;='גליון הזנת נתונים אישיים'!C$8,AS$2,"")</f>
        <v>פרישה לפנסיה</v>
      </c>
      <c r="AA58" s="11">
        <f t="shared" si="7"/>
        <v>94</v>
      </c>
      <c r="AB58" s="6" t="s">
        <v>68</v>
      </c>
      <c r="AC58" s="8">
        <f t="shared" si="11"/>
        <v>2928401.9213042296</v>
      </c>
      <c r="AD58" s="7">
        <f t="shared" si="16"/>
        <v>2773196.6194751053</v>
      </c>
      <c r="AE58" s="7">
        <f t="shared" si="12"/>
        <v>1540.0580496769535</v>
      </c>
      <c r="AF58" s="9">
        <f>AM58*'גליון הזנת נתונים אישיים'!C$2</f>
        <v>75.087059999999994</v>
      </c>
      <c r="AG58" s="10">
        <f>AP58*'גליון הזנת נתונים אישיים'!C$3</f>
        <v>1464.9709896769534</v>
      </c>
      <c r="AH58" s="9">
        <f t="shared" si="13"/>
        <v>155205.30182912416</v>
      </c>
      <c r="AI58" s="14">
        <f t="shared" si="5"/>
        <v>12933.775152427013</v>
      </c>
      <c r="AJ58" s="9">
        <f>IF(Z58=AS$2,AC58*'גליון הזנת נתונים אישיים'!C$9,"")</f>
        <v>155205.30182912416</v>
      </c>
      <c r="AK58" s="9"/>
      <c r="AL58" s="26">
        <f t="shared" si="6"/>
        <v>0</v>
      </c>
      <c r="AM58" s="9">
        <f>'גליון הזנת נתונים אישיים'!D$4*12</f>
        <v>5039.3999999999996</v>
      </c>
      <c r="AN58" s="9">
        <f t="shared" si="19"/>
        <v>2712909.2401425061</v>
      </c>
      <c r="AO58" s="9">
        <f>AN58*'גליון הזנת נתונים אישיים'!C$6</f>
        <v>217032.73921140051</v>
      </c>
      <c r="AP58" s="7">
        <f t="shared" si="20"/>
        <v>2929941.9793539066</v>
      </c>
      <c r="AQ58" t="str">
        <f>IF(AA58='גליון הזנת נתונים אישיים'!C$8,AC58,"")</f>
        <v/>
      </c>
      <c r="AR58" s="7" t="str">
        <f>IF(AQ58=AC58,SUM(AM$4:AM57),"")</f>
        <v/>
      </c>
      <c r="AS58" s="16" t="str">
        <f t="shared" si="14"/>
        <v/>
      </c>
    </row>
    <row r="59" spans="26:45" ht="15">
      <c r="Z59" s="12" t="str">
        <f>IF(AA59&gt;='גליון הזנת נתונים אישיים'!C$8,AS$2,"")</f>
        <v>פרישה לפנסיה</v>
      </c>
      <c r="AA59" s="11">
        <f t="shared" si="7"/>
        <v>95</v>
      </c>
      <c r="AB59" s="6" t="s">
        <v>69</v>
      </c>
      <c r="AC59" s="8">
        <f t="shared" si="11"/>
        <v>2993479.7357985973</v>
      </c>
      <c r="AD59" s="7">
        <f t="shared" si="16"/>
        <v>2834825.3098012717</v>
      </c>
      <c r="AE59" s="7">
        <f t="shared" si="12"/>
        <v>1572.613234516557</v>
      </c>
      <c r="AF59" s="9">
        <f>AM59*'גליון הזנת נתונים אישיים'!C$2</f>
        <v>75.087059999999994</v>
      </c>
      <c r="AG59" s="10">
        <f>AP59*'גליון הזנת נתונים אישיים'!C$3</f>
        <v>1497.5261745165569</v>
      </c>
      <c r="AH59" s="9">
        <f t="shared" si="13"/>
        <v>158654.42599732566</v>
      </c>
      <c r="AI59" s="14">
        <f t="shared" si="5"/>
        <v>13221.202166443805</v>
      </c>
      <c r="AJ59" s="9">
        <f>IF(Z59=AS$2,AC59*'גליון הזנת נתונים אישיים'!C$9,"")</f>
        <v>158654.42599732566</v>
      </c>
      <c r="AK59" s="9"/>
      <c r="AL59" s="26">
        <f t="shared" si="6"/>
        <v>0</v>
      </c>
      <c r="AM59" s="9">
        <f>'גליון הזנת נתונים אישיים'!D$4*12</f>
        <v>5039.3999999999996</v>
      </c>
      <c r="AN59" s="9">
        <f t="shared" si="19"/>
        <v>2773196.6194751053</v>
      </c>
      <c r="AO59" s="9">
        <f>AN59*'גליון הזנת נתונים אישיים'!C$6</f>
        <v>221855.72955800843</v>
      </c>
      <c r="AP59" s="7">
        <f t="shared" si="20"/>
        <v>2995052.3490331136</v>
      </c>
      <c r="AQ59" t="str">
        <f>IF(AA59='גליון הזנת נתונים אישיים'!C$8,AC59,"")</f>
        <v/>
      </c>
      <c r="AR59" s="7" t="str">
        <f>IF(AQ59=AC59,SUM(AM$4:AM58),"")</f>
        <v/>
      </c>
      <c r="AS59" s="16" t="str">
        <f t="shared" si="14"/>
        <v/>
      </c>
    </row>
    <row r="60" spans="26:45" ht="15">
      <c r="Z60" s="12" t="str">
        <f>IF(AA60&gt;='גליון הזנת נתונים אישיים'!C$8,AS$2,"")</f>
        <v>פרישה לפנסיה</v>
      </c>
      <c r="AA60" s="11">
        <f t="shared" si="7"/>
        <v>96</v>
      </c>
      <c r="AB60" s="6" t="s">
        <v>70</v>
      </c>
      <c r="AC60" s="8">
        <f t="shared" si="11"/>
        <v>3060005.4418580807</v>
      </c>
      <c r="AD60" s="7">
        <f t="shared" si="16"/>
        <v>2897825.1534396023</v>
      </c>
      <c r="AE60" s="7">
        <f t="shared" si="12"/>
        <v>1605.8927272926867</v>
      </c>
      <c r="AF60" s="9">
        <f>AM60*'גליון הזנת נתונים אישיים'!C$2</f>
        <v>75.087059999999994</v>
      </c>
      <c r="AG60" s="10">
        <f>AP60*'גליון הזנת נתונים אישיים'!C$3</f>
        <v>1530.8056672926866</v>
      </c>
      <c r="AH60" s="9">
        <f t="shared" si="13"/>
        <v>162180.28841847827</v>
      </c>
      <c r="AI60" s="14">
        <f t="shared" si="5"/>
        <v>13515.02403487319</v>
      </c>
      <c r="AJ60" s="9">
        <f>IF(Z60=AS$2,AC60*'גליון הזנת נתונים אישיים'!C$9,"")</f>
        <v>162180.28841847827</v>
      </c>
      <c r="AK60" s="9"/>
      <c r="AL60" s="26">
        <f t="shared" si="6"/>
        <v>0</v>
      </c>
      <c r="AM60" s="9">
        <f>'גליון הזנת נתונים אישיים'!D$4*12</f>
        <v>5039.3999999999996</v>
      </c>
      <c r="AN60" s="9">
        <f t="shared" si="19"/>
        <v>2834825.3098012717</v>
      </c>
      <c r="AO60" s="9">
        <f>AN60*'גליון הזנת נתונים אישיים'!C$6</f>
        <v>226786.02478410173</v>
      </c>
      <c r="AP60" s="7">
        <f t="shared" si="20"/>
        <v>3061611.3345853733</v>
      </c>
      <c r="AQ60" t="str">
        <f>IF(AA60='גליון הזנת נתונים אישיים'!C$8,AC60,"")</f>
        <v/>
      </c>
      <c r="AR60" s="7" t="str">
        <f>IF(AQ60=AC60,SUM(AM$4:AM59),"")</f>
        <v/>
      </c>
      <c r="AS60" s="16" t="str">
        <f t="shared" si="14"/>
        <v/>
      </c>
    </row>
    <row r="61" spans="26:45" ht="15">
      <c r="Z61" s="12" t="str">
        <f>IF(AA61&gt;='גליון הזנת נתונים אישיים'!C$8,AS$2,"")</f>
        <v>פרישה לפנסיה</v>
      </c>
      <c r="AA61" s="11">
        <f t="shared" si="7"/>
        <v>97</v>
      </c>
      <c r="AB61" s="6" t="s">
        <v>71</v>
      </c>
      <c r="AC61" s="8">
        <f t="shared" si="11"/>
        <v>3128011.2530719135</v>
      </c>
      <c r="AD61" s="7">
        <f t="shared" si="16"/>
        <v>2962226.6566591021</v>
      </c>
      <c r="AE61" s="7">
        <f t="shared" si="12"/>
        <v>1639.9126428573854</v>
      </c>
      <c r="AF61" s="9">
        <f>AM61*'גליון הזנת נתונים אישיים'!C$2</f>
        <v>75.087059999999994</v>
      </c>
      <c r="AG61" s="10">
        <f>AP61*'גליון הזנת נתונים אישיים'!C$3</f>
        <v>1564.8255828573854</v>
      </c>
      <c r="AH61" s="9">
        <f t="shared" si="13"/>
        <v>165784.5964128114</v>
      </c>
      <c r="AI61" s="14">
        <f t="shared" si="5"/>
        <v>13815.383034400949</v>
      </c>
      <c r="AJ61" s="9">
        <f>IF(Z61=AS$2,AC61*'גליון הזנת נתונים אישיים'!C$9,"")</f>
        <v>165784.5964128114</v>
      </c>
      <c r="AK61" s="9"/>
      <c r="AL61" s="26">
        <f t="shared" si="6"/>
        <v>0</v>
      </c>
      <c r="AM61" s="9">
        <f>'גליון הזנת נתונים אישיים'!D$4*12</f>
        <v>5039.3999999999996</v>
      </c>
      <c r="AN61" s="9">
        <f t="shared" si="19"/>
        <v>2897825.1534396023</v>
      </c>
      <c r="AO61" s="9">
        <f>AN61*'גליון הזנת נתונים אישיים'!C$6</f>
        <v>231826.01227516821</v>
      </c>
      <c r="AP61" s="7">
        <f t="shared" si="20"/>
        <v>3129651.1657147706</v>
      </c>
      <c r="AQ61" t="str">
        <f>IF(AA61='גליון הזנת נתונים אישיים'!C$8,AC61,"")</f>
        <v/>
      </c>
      <c r="AR61" s="7" t="str">
        <f>IF(AQ61=AC61,SUM(AM$4:AM60),"")</f>
        <v/>
      </c>
      <c r="AS61" s="16" t="str">
        <f t="shared" si="14"/>
        <v/>
      </c>
    </row>
    <row r="62" spans="26:45" ht="15">
      <c r="Z62" s="12" t="str">
        <f>IF(AA62&gt;='גליון הזנת נתונים אישיים'!C$8,AS$2,"")</f>
        <v>פרישה לפנסיה</v>
      </c>
      <c r="AA62" s="11">
        <f t="shared" si="7"/>
        <v>98</v>
      </c>
      <c r="AB62" s="6" t="s">
        <v>72</v>
      </c>
      <c r="AC62" s="8">
        <f t="shared" si="11"/>
        <v>3197530.0997372349</v>
      </c>
      <c r="AD62" s="7">
        <f t="shared" si="16"/>
        <v>3028061.0044511613</v>
      </c>
      <c r="AE62" s="7">
        <f t="shared" si="12"/>
        <v>1674.6894545959153</v>
      </c>
      <c r="AF62" s="9">
        <f>AM62*'גליון הזנת נתונים אישיים'!C$2</f>
        <v>75.087059999999994</v>
      </c>
      <c r="AG62" s="10">
        <f>AP62*'גליון הזנת נתונים אישיים'!C$3</f>
        <v>1599.6023945959153</v>
      </c>
      <c r="AH62" s="9">
        <f t="shared" si="13"/>
        <v>169469.09528607345</v>
      </c>
      <c r="AI62" s="14">
        <f t="shared" si="5"/>
        <v>14122.424607172788</v>
      </c>
      <c r="AJ62" s="9">
        <f>IF(Z62=AS$2,AC62*'גליון הזנת נתונים אישיים'!C$9,"")</f>
        <v>169469.09528607345</v>
      </c>
      <c r="AK62" s="9"/>
      <c r="AL62" s="26">
        <f t="shared" si="6"/>
        <v>0</v>
      </c>
      <c r="AM62" s="9">
        <f>'גליון הזנת נתונים אישיים'!D$4*12</f>
        <v>5039.3999999999996</v>
      </c>
      <c r="AN62" s="9">
        <f t="shared" si="19"/>
        <v>2962226.6566591021</v>
      </c>
      <c r="AO62" s="9">
        <f>AN62*'גליון הזנת נתונים אישיים'!C$6</f>
        <v>236978.13253272817</v>
      </c>
      <c r="AP62" s="7">
        <f t="shared" si="20"/>
        <v>3199204.7891918304</v>
      </c>
      <c r="AQ62" t="str">
        <f>IF(AA62='גליון הזנת נתונים אישיים'!C$8,AC62,"")</f>
        <v/>
      </c>
      <c r="AR62" s="7" t="str">
        <f>IF(AQ62=AC62,SUM(AM$4:AM61),"")</f>
        <v/>
      </c>
      <c r="AS62" s="16" t="str">
        <f t="shared" si="14"/>
        <v/>
      </c>
    </row>
    <row r="63" spans="26:45" ht="15">
      <c r="Z63" s="12" t="str">
        <f>IF(AA63&gt;='גליון הזנת נתונים אישיים'!C$8,AS$2,"")</f>
        <v>פרישה לפנסיה</v>
      </c>
      <c r="AA63" s="11">
        <f t="shared" si="7"/>
        <v>99</v>
      </c>
      <c r="AB63" s="6" t="s">
        <v>73</v>
      </c>
      <c r="AC63" s="8">
        <f t="shared" si="11"/>
        <v>3268595.6448048507</v>
      </c>
      <c r="AD63" s="7">
        <f t="shared" si="16"/>
        <v>3095360.0756301936</v>
      </c>
      <c r="AE63" s="7">
        <f t="shared" si="12"/>
        <v>1710.2400024036272</v>
      </c>
      <c r="AF63" s="9">
        <f>AM63*'גליון הזנת נתונים אישיים'!C$2</f>
        <v>75.087059999999994</v>
      </c>
      <c r="AG63" s="10">
        <f>AP63*'גליון הזנת נתונים אישיים'!C$3</f>
        <v>1635.1529424036271</v>
      </c>
      <c r="AH63" s="9">
        <f t="shared" si="13"/>
        <v>173235.56917465708</v>
      </c>
      <c r="AI63" s="14">
        <f t="shared" si="5"/>
        <v>14436.297431221423</v>
      </c>
      <c r="AJ63" s="9">
        <f>IF(Z63=AS$2,AC63*'גליון הזנת נתונים אישיים'!C$9,"")</f>
        <v>173235.56917465708</v>
      </c>
      <c r="AK63" s="9"/>
      <c r="AL63" s="26">
        <f t="shared" si="6"/>
        <v>0</v>
      </c>
      <c r="AM63" s="9">
        <f>'גליון הזנת נתונים אישיים'!D$4*12</f>
        <v>5039.3999999999996</v>
      </c>
      <c r="AN63" s="9">
        <f t="shared" si="19"/>
        <v>3028061.0044511613</v>
      </c>
      <c r="AO63" s="9">
        <f>AN63*'גליון הזנת נתונים אישיים'!C$6</f>
        <v>242244.88035609291</v>
      </c>
      <c r="AP63" s="7">
        <f t="shared" si="20"/>
        <v>3270305.8848072542</v>
      </c>
      <c r="AQ63" t="str">
        <f>IF(AA63='גליון הזנת נתונים אישיים'!C$8,AC63,"")</f>
        <v/>
      </c>
      <c r="AR63" s="7" t="str">
        <f>IF(AQ63=AC63,SUM(AM$4:AM62),"")</f>
        <v/>
      </c>
      <c r="AS63" s="16" t="str">
        <f t="shared" si="14"/>
        <v/>
      </c>
    </row>
    <row r="64" spans="26:45" ht="15">
      <c r="Z64" s="12" t="str">
        <f>IF(AA64&gt;='גליון הזנת נתונים אישיים'!C$8,AS$2,"")</f>
        <v>פרישה לפנסיה</v>
      </c>
      <c r="AA64" s="11">
        <f t="shared" si="7"/>
        <v>100</v>
      </c>
      <c r="AB64" s="6" t="s">
        <v>74</v>
      </c>
      <c r="AC64" s="8">
        <f t="shared" si="11"/>
        <v>3341242.3001797693</v>
      </c>
      <c r="AD64" s="7">
        <f t="shared" si="16"/>
        <v>3164156.4582702415</v>
      </c>
      <c r="AE64" s="7">
        <f t="shared" si="12"/>
        <v>1746.5815008403047</v>
      </c>
      <c r="AF64" s="9">
        <f>AM64*'גליון הזנת נתונים אישיים'!C$2</f>
        <v>75.087059999999994</v>
      </c>
      <c r="AG64" s="10">
        <f>AP64*'גליון הזנת נתונים אישיים'!C$3</f>
        <v>1671.4944408403046</v>
      </c>
      <c r="AH64" s="9">
        <f t="shared" si="13"/>
        <v>177085.84190952778</v>
      </c>
      <c r="AI64" s="14">
        <f t="shared" si="5"/>
        <v>14757.153492460648</v>
      </c>
      <c r="AJ64" s="9">
        <f>IF(Z64=AS$2,AC64*'גליון הזנת נתונים אישיים'!C$9,"")</f>
        <v>177085.84190952778</v>
      </c>
      <c r="AK64" s="9"/>
      <c r="AL64" s="26">
        <f t="shared" si="6"/>
        <v>0</v>
      </c>
      <c r="AM64" s="9">
        <f>'גליון הזנת נתונים אישיים'!D$4*12</f>
        <v>5039.3999999999996</v>
      </c>
      <c r="AN64" s="9">
        <f t="shared" si="19"/>
        <v>3095360.0756301936</v>
      </c>
      <c r="AO64" s="9">
        <f>AN64*'גליון הזנת נתונים אישיים'!C$6</f>
        <v>247628.8060504155</v>
      </c>
      <c r="AP64" s="7">
        <f t="shared" si="20"/>
        <v>3342988.8816806092</v>
      </c>
      <c r="AQ64" t="str">
        <f>IF(AA64='גליון הזנת נתונים אישיים'!C$8,AC64,"")</f>
        <v/>
      </c>
      <c r="AR64" s="7" t="str">
        <f>IF(AQ64=AC64,SUM(AM$4:AM63),"")</f>
        <v/>
      </c>
      <c r="AS64" s="16" t="str">
        <f t="shared" si="14"/>
        <v/>
      </c>
    </row>
    <row r="65" spans="26:45" ht="15">
      <c r="Z65" s="12" t="str">
        <f>IF(AA65&gt;='גליון הזנת נתונים אישיים'!C$8,AS$2,"")</f>
        <v>פרישה לפנסיה</v>
      </c>
      <c r="AA65" s="11">
        <f t="shared" si="7"/>
        <v>101</v>
      </c>
      <c r="AB65" s="6" t="s">
        <v>75</v>
      </c>
      <c r="AC65" s="8">
        <f t="shared" si="11"/>
        <v>3415505.2433843953</v>
      </c>
      <c r="AD65" s="7">
        <f t="shared" si="16"/>
        <v>3234483.4654850224</v>
      </c>
      <c r="AE65" s="7">
        <f t="shared" si="12"/>
        <v>1783.7315474659306</v>
      </c>
      <c r="AF65" s="9">
        <f>AM65*'גליון הזנת נתונים אישיים'!C$2</f>
        <v>75.087059999999994</v>
      </c>
      <c r="AG65" s="10">
        <f>AP65*'גליון הזנת נתונים אישיים'!C$3</f>
        <v>1708.6444874659305</v>
      </c>
      <c r="AH65" s="9">
        <f t="shared" si="13"/>
        <v>181021.77789937294</v>
      </c>
      <c r="AI65" s="14">
        <f t="shared" si="5"/>
        <v>15085.148158281079</v>
      </c>
      <c r="AJ65" s="9">
        <f>IF(Z65=AS$2,AC65*'גליון הזנת נתונים אישיים'!C$9,"")</f>
        <v>181021.77789937294</v>
      </c>
      <c r="AK65" s="9"/>
      <c r="AL65" s="26">
        <f t="shared" si="6"/>
        <v>0</v>
      </c>
      <c r="AM65" s="9">
        <f>'גליון הזנת נתונים אישיים'!D$4*12</f>
        <v>5039.3999999999996</v>
      </c>
      <c r="AN65" s="9">
        <f t="shared" si="19"/>
        <v>3164156.4582702415</v>
      </c>
      <c r="AO65" s="9">
        <f>AN65*'גליון הזנת נתונים אישיים'!C$6</f>
        <v>253132.51666161933</v>
      </c>
      <c r="AP65" s="7">
        <f t="shared" si="20"/>
        <v>3417288.9749318608</v>
      </c>
      <c r="AQ65" t="str">
        <f>IF(AA65='גליון הזנת נתונים אישיים'!C$8,AC65,"")</f>
        <v/>
      </c>
      <c r="AR65" s="7" t="str">
        <f>IF(AQ65=AC65,SUM(AM$4:AM64),"")</f>
        <v/>
      </c>
      <c r="AS65" s="16" t="str">
        <f t="shared" si="14"/>
        <v/>
      </c>
    </row>
    <row r="66" spans="26:45" ht="15">
      <c r="Z66" s="12" t="str">
        <f>IF(AA66&gt;='גליון הזנת נתונים אישיים'!C$8,AS$2,"")</f>
        <v>פרישה לפנסיה</v>
      </c>
      <c r="AA66" s="11">
        <f t="shared" si="7"/>
        <v>102</v>
      </c>
      <c r="AB66" s="6" t="s">
        <v>76</v>
      </c>
      <c r="AC66" s="8">
        <f t="shared" si="11"/>
        <v>3491420.4345924626</v>
      </c>
      <c r="AD66" s="7">
        <f t="shared" si="16"/>
        <v>3306375.1515590623</v>
      </c>
      <c r="AE66" s="7">
        <f t="shared" si="12"/>
        <v>1821.7081313619124</v>
      </c>
      <c r="AF66" s="9">
        <f>AM66*'גליון הזנת נתונים אישיים'!C$2</f>
        <v>75.087059999999994</v>
      </c>
      <c r="AG66" s="10">
        <f>AP66*'גליון הזנת נתונים אישיים'!C$3</f>
        <v>1746.6210713619123</v>
      </c>
      <c r="AH66" s="9">
        <f t="shared" si="13"/>
        <v>185045.28303340051</v>
      </c>
      <c r="AI66" s="14">
        <f t="shared" si="5"/>
        <v>15420.440252783375</v>
      </c>
      <c r="AJ66" s="9">
        <f>IF(Z66=AS$2,AC66*'גליון הזנת נתונים אישיים'!C$9,"")</f>
        <v>185045.28303340051</v>
      </c>
      <c r="AK66" s="9"/>
      <c r="AL66" s="26">
        <f t="shared" si="6"/>
        <v>0</v>
      </c>
      <c r="AM66" s="9">
        <f>'גליון הזנת נתונים אישיים'!D$4*12</f>
        <v>5039.3999999999996</v>
      </c>
      <c r="AN66" s="9">
        <f t="shared" si="19"/>
        <v>3234483.4654850224</v>
      </c>
      <c r="AO66" s="9">
        <f>AN66*'גליון הזנת נתונים אישיים'!C$6</f>
        <v>258758.67723880179</v>
      </c>
      <c r="AP66" s="7">
        <f t="shared" si="20"/>
        <v>3493242.1427238244</v>
      </c>
      <c r="AQ66" t="str">
        <f>IF(AA66='גליון הזנת נתונים אישיים'!C$8,AC66,"")</f>
        <v/>
      </c>
      <c r="AR66" s="7" t="str">
        <f>IF(AQ66=AC66,SUM(AM$4:AM65),"")</f>
        <v/>
      </c>
      <c r="AS66" s="16" t="str">
        <f t="shared" si="14"/>
        <v/>
      </c>
    </row>
    <row r="67" spans="26:45" ht="15">
      <c r="Z67" s="12" t="str">
        <f>IF(AA67&gt;='גליון הזנת נתונים אישיים'!C$8,AS$2,"")</f>
        <v>פרישה לפנסיה</v>
      </c>
      <c r="AA67" s="11">
        <f t="shared" si="7"/>
        <v>103</v>
      </c>
      <c r="AB67" s="6" t="s">
        <v>77</v>
      </c>
      <c r="AC67" s="8">
        <f t="shared" si="11"/>
        <v>3569024.6340419459</v>
      </c>
      <c r="AD67" s="7">
        <f t="shared" si="16"/>
        <v>3379866.3284377228</v>
      </c>
      <c r="AE67" s="7">
        <f t="shared" si="12"/>
        <v>1860.5296418418939</v>
      </c>
      <c r="AF67" s="9">
        <f>AM67*'גליון הזנת נתונים אישיים'!C$2</f>
        <v>75.087059999999994</v>
      </c>
      <c r="AG67" s="10">
        <f>AP67*'גליון הזנת נתונים אישיים'!C$3</f>
        <v>1785.4425818418938</v>
      </c>
      <c r="AH67" s="9">
        <f t="shared" si="13"/>
        <v>189158.30560422313</v>
      </c>
      <c r="AI67" s="14">
        <f t="shared" si="5"/>
        <v>15763.192133685261</v>
      </c>
      <c r="AJ67" s="9">
        <f>IF(Z67=AS$2,AC67*'גליון הזנת נתונים אישיים'!C$9,"")</f>
        <v>189158.30560422313</v>
      </c>
      <c r="AK67" s="9"/>
      <c r="AL67" s="26">
        <f t="shared" si="6"/>
        <v>0</v>
      </c>
      <c r="AM67" s="9">
        <f>'גליון הזנת נתונים אישיים'!D$4*12</f>
        <v>5039.3999999999996</v>
      </c>
      <c r="AN67" s="9">
        <f t="shared" si="19"/>
        <v>3306375.1515590623</v>
      </c>
      <c r="AO67" s="9">
        <f>AN67*'גליון הזנת נתונים אישיים'!C$6</f>
        <v>264510.01212472498</v>
      </c>
      <c r="AP67" s="7">
        <f t="shared" si="20"/>
        <v>3570885.1636837875</v>
      </c>
      <c r="AQ67" t="str">
        <f>IF(AA67='גליון הזנת נתונים אישיים'!C$8,AC67,"")</f>
        <v/>
      </c>
      <c r="AR67" s="7" t="str">
        <f>IF(AQ67=AC67,SUM(AM$4:AM66),"")</f>
        <v/>
      </c>
      <c r="AS67" s="16" t="str">
        <f t="shared" si="14"/>
        <v/>
      </c>
    </row>
    <row r="68" spans="26:45" ht="15">
      <c r="Z68" s="12" t="str">
        <f>IF(AA68&gt;='גליון הזנת נתונים אישיים'!C$8,AS$2,"")</f>
        <v>פרישה לפנסיה</v>
      </c>
      <c r="AA68" s="11">
        <f t="shared" si="7"/>
        <v>104</v>
      </c>
      <c r="AB68" s="6" t="s">
        <v>78</v>
      </c>
      <c r="AC68" s="8">
        <f t="shared" ref="AC68:AC84" si="21">AP68-AG68-AF68</f>
        <v>3648355.4198353845</v>
      </c>
      <c r="AD68" s="7">
        <f t="shared" si="16"/>
        <v>3454992.5825841092</v>
      </c>
      <c r="AE68" s="7">
        <f t="shared" ref="AE68:AE84" si="22">AG68+AF68</f>
        <v>1900.2148773563704</v>
      </c>
      <c r="AF68" s="9">
        <f>AM68*'גליון הזנת נתונים אישיים'!C$2</f>
        <v>75.087059999999994</v>
      </c>
      <c r="AG68" s="10">
        <f>AP68*'גליון הזנת נתונים אישיים'!C$3</f>
        <v>1825.1278173563703</v>
      </c>
      <c r="AH68" s="9">
        <f t="shared" ref="AH68:AH84" si="23">IF(Z68=AS$2,AJ68,"")</f>
        <v>193362.83725127537</v>
      </c>
      <c r="AI68" s="14">
        <f t="shared" si="5"/>
        <v>16113.569770939614</v>
      </c>
      <c r="AJ68" s="9">
        <f>IF(Z68=AS$2,AC68*'גליון הזנת נתונים אישיים'!C$9,"")</f>
        <v>193362.83725127537</v>
      </c>
      <c r="AK68" s="9"/>
      <c r="AL68" s="26">
        <f t="shared" si="6"/>
        <v>0</v>
      </c>
      <c r="AM68" s="9">
        <f>'גליון הזנת נתונים אישיים'!D$4*12</f>
        <v>5039.3999999999996</v>
      </c>
      <c r="AN68" s="9">
        <f t="shared" si="19"/>
        <v>3379866.3284377228</v>
      </c>
      <c r="AO68" s="9">
        <f>AN68*'גליון הזנת נתונים אישיים'!C$6</f>
        <v>270389.30627501785</v>
      </c>
      <c r="AP68" s="7">
        <f t="shared" si="20"/>
        <v>3650255.6347127408</v>
      </c>
      <c r="AQ68" t="str">
        <f>IF(AA68='גליון הזנת נתונים אישיים'!C$8,AC68,"")</f>
        <v/>
      </c>
      <c r="AR68" s="7" t="str">
        <f>IF(AQ68=AC68,SUM(AM$4:AM67),"")</f>
        <v/>
      </c>
      <c r="AS68" s="16" t="str">
        <f t="shared" ref="AS68:AS84" si="24">IF(AQ68=AC68,AQ68-AR68,"")</f>
        <v/>
      </c>
    </row>
    <row r="69" spans="26:45" ht="15">
      <c r="Z69" s="12" t="str">
        <f>IF(AA69&gt;='גליון הזנת נתונים אישיים'!C$8,AS$2,"")</f>
        <v>פרישה לפנסיה</v>
      </c>
      <c r="AA69" s="11">
        <f t="shared" si="7"/>
        <v>105</v>
      </c>
      <c r="AB69" s="6" t="s">
        <v>79</v>
      </c>
      <c r="AC69" s="8">
        <f t="shared" si="21"/>
        <v>3729451.2061362425</v>
      </c>
      <c r="AD69" s="7">
        <f t="shared" si="16"/>
        <v>3531790.2922110218</v>
      </c>
      <c r="AE69" s="7">
        <f t="shared" si="22"/>
        <v>1940.7830545954191</v>
      </c>
      <c r="AF69" s="9">
        <f>AM69*'גליון הזנת נתונים אישיים'!C$2</f>
        <v>75.087059999999994</v>
      </c>
      <c r="AG69" s="10">
        <f>AP69*'גליון הזנת נתונים אישיים'!C$3</f>
        <v>1865.6959945954191</v>
      </c>
      <c r="AH69" s="9">
        <f t="shared" si="23"/>
        <v>197660.91392522084</v>
      </c>
      <c r="AI69" s="14">
        <f t="shared" ref="AI69:AI84" si="25">AJ69/12</f>
        <v>16471.742827101738</v>
      </c>
      <c r="AJ69" s="9">
        <f>IF(Z69=AS$2,AC69*'גליון הזנת נתונים אישיים'!C$9,"")</f>
        <v>197660.91392522084</v>
      </c>
      <c r="AK69" s="9"/>
      <c r="AL69" s="26">
        <f t="shared" ref="AL69:AL84" si="26">IF(Z69=$AS$2,0,AM69)</f>
        <v>0</v>
      </c>
      <c r="AM69" s="9">
        <f>'גליון הזנת נתונים אישיים'!D$4*12</f>
        <v>5039.3999999999996</v>
      </c>
      <c r="AN69" s="9">
        <f t="shared" si="19"/>
        <v>3454992.5825841092</v>
      </c>
      <c r="AO69" s="9">
        <f>AN69*'גליון הזנת נתונים אישיים'!C$6</f>
        <v>276399.40660672873</v>
      </c>
      <c r="AP69" s="7">
        <f t="shared" si="20"/>
        <v>3731391.9891908378</v>
      </c>
      <c r="AQ69" t="str">
        <f>IF(AA69='גליון הזנת נתונים אישיים'!C$8,AC69,"")</f>
        <v/>
      </c>
      <c r="AR69" s="7" t="str">
        <f>IF(AQ69=AC69,SUM(AM$4:AM68),"")</f>
        <v/>
      </c>
      <c r="AS69" s="16" t="str">
        <f t="shared" si="24"/>
        <v/>
      </c>
    </row>
    <row r="70" spans="26:45" ht="15">
      <c r="Z70" s="12" t="str">
        <f>IF(AA70&gt;='גליון הזנת נתונים אישיים'!C$8,AS$2,"")</f>
        <v>פרישה לפנסיה</v>
      </c>
      <c r="AA70" s="11">
        <f t="shared" ref="AA70:AA84" si="27">AA69+1</f>
        <v>106</v>
      </c>
      <c r="AB70" s="6" t="s">
        <v>80</v>
      </c>
      <c r="AC70" s="8">
        <f t="shared" si="21"/>
        <v>3812351.2617701096</v>
      </c>
      <c r="AD70" s="7">
        <f t="shared" si="16"/>
        <v>3610296.644896294</v>
      </c>
      <c r="AE70" s="7">
        <f t="shared" si="22"/>
        <v>1982.2538177939518</v>
      </c>
      <c r="AF70" s="9">
        <f>AM70*'גליון הזנת נתונים אישיים'!C$2</f>
        <v>75.087059999999994</v>
      </c>
      <c r="AG70" s="10">
        <f>AP70*'גליון הזנת נתונים אישיים'!C$3</f>
        <v>1907.1667577939518</v>
      </c>
      <c r="AH70" s="9">
        <f t="shared" si="23"/>
        <v>202054.6168738158</v>
      </c>
      <c r="AI70" s="14">
        <f t="shared" si="25"/>
        <v>16837.884739484649</v>
      </c>
      <c r="AJ70" s="9">
        <f>IF(Z70=AS$2,AC70*'גליון הזנת נתונים אישיים'!C$9,"")</f>
        <v>202054.6168738158</v>
      </c>
      <c r="AK70" s="9"/>
      <c r="AL70" s="26">
        <f t="shared" si="26"/>
        <v>0</v>
      </c>
      <c r="AM70" s="9">
        <f>'גליון הזנת נתונים אישיים'!D$4*12</f>
        <v>5039.3999999999996</v>
      </c>
      <c r="AN70" s="9">
        <f>IF(AL70=AM70,AL70+AD69,AD69)</f>
        <v>3531790.2922110218</v>
      </c>
      <c r="AO70" s="9">
        <f>AN70*'גליון הזנת נתונים אישיים'!C$6</f>
        <v>282543.22337688174</v>
      </c>
      <c r="AP70" s="7">
        <f t="shared" si="20"/>
        <v>3814333.5155879036</v>
      </c>
      <c r="AQ70" t="str">
        <f>IF(AA70='גליון הזנת נתונים אישיים'!C$8,AC70,"")</f>
        <v/>
      </c>
      <c r="AR70" s="7" t="str">
        <f>IF(AQ70=AC70,SUM(AM$4:AM69),"")</f>
        <v/>
      </c>
      <c r="AS70" s="16" t="str">
        <f t="shared" si="24"/>
        <v/>
      </c>
    </row>
    <row r="71" spans="26:45" ht="15">
      <c r="Z71" s="12" t="str">
        <f>IF(AA71&gt;='גליון הזנת נתונים אישיים'!C$8,AS$2,"")</f>
        <v>פרישה לפנסיה</v>
      </c>
      <c r="AA71" s="11">
        <f t="shared" si="27"/>
        <v>107</v>
      </c>
      <c r="AB71" s="6" t="s">
        <v>81</v>
      </c>
      <c r="AC71" s="8">
        <f t="shared" si="21"/>
        <v>3897095.7292397534</v>
      </c>
      <c r="AD71" s="7">
        <f t="shared" si="16"/>
        <v>3690549.6555900467</v>
      </c>
      <c r="AE71" s="7">
        <f t="shared" si="22"/>
        <v>2024.6472482439988</v>
      </c>
      <c r="AF71" s="9">
        <f>AM71*'גליון הזנת נתונים אישיים'!C$2</f>
        <v>75.087059999999994</v>
      </c>
      <c r="AG71" s="10">
        <f>AP71*'גליון הזנת נתונים אישיים'!C$3</f>
        <v>1949.5601882439987</v>
      </c>
      <c r="AH71" s="9">
        <f t="shared" si="23"/>
        <v>206546.07364970693</v>
      </c>
      <c r="AI71" s="14">
        <f t="shared" si="25"/>
        <v>17212.172804142243</v>
      </c>
      <c r="AJ71" s="9">
        <f>IF(Z71=AS$2,AC71*'גליון הזנת נתונים אישיים'!C$9,"")</f>
        <v>206546.07364970693</v>
      </c>
      <c r="AK71" s="9"/>
      <c r="AL71" s="26">
        <f t="shared" si="26"/>
        <v>0</v>
      </c>
      <c r="AM71" s="9">
        <f>'גליון הזנת נתונים אישיים'!D$4*12</f>
        <v>5039.3999999999996</v>
      </c>
      <c r="AN71" s="9">
        <f>IF(AL71=AM71,AL71+AD70,AD70)</f>
        <v>3610296.644896294</v>
      </c>
      <c r="AO71" s="9">
        <f>AN71*'גליון הזנת נתונים אישיים'!C$6</f>
        <v>288823.73159170354</v>
      </c>
      <c r="AP71" s="7">
        <f t="shared" si="20"/>
        <v>3899120.3764879974</v>
      </c>
      <c r="AQ71" t="str">
        <f>IF(AA71='גליון הזנת נתונים אישיים'!C$8,AC71,"")</f>
        <v/>
      </c>
      <c r="AR71" s="7" t="str">
        <f>IF(AQ71=AC71,SUM(AM$4:AM70),"")</f>
        <v/>
      </c>
      <c r="AS71" s="16" t="str">
        <f t="shared" si="24"/>
        <v/>
      </c>
    </row>
    <row r="72" spans="26:45" ht="15">
      <c r="Z72" s="12" t="str">
        <f>IF(AA72&gt;='גליון הזנת נתונים אישיים'!C$8,AS$2,"")</f>
        <v>פרישה לפנסיה</v>
      </c>
      <c r="AA72" s="11">
        <f t="shared" si="27"/>
        <v>108</v>
      </c>
      <c r="AB72" s="6" t="s">
        <v>82</v>
      </c>
      <c r="AC72" s="8">
        <f t="shared" si="21"/>
        <v>3983725.6441632323</v>
      </c>
      <c r="AD72" s="7">
        <f t="shared" si="16"/>
        <v>3772588.1850225809</v>
      </c>
      <c r="AE72" s="7">
        <f t="shared" si="22"/>
        <v>2067.9838740186251</v>
      </c>
      <c r="AF72" s="9">
        <f>AM72*'גליון הזנת נתונים אישיים'!C$2</f>
        <v>75.087059999999994</v>
      </c>
      <c r="AG72" s="10">
        <f>AP72*'גליון הזנת נתונים אישיים'!C$3</f>
        <v>1992.8968140186253</v>
      </c>
      <c r="AH72" s="9">
        <f t="shared" si="23"/>
        <v>211137.45914065131</v>
      </c>
      <c r="AI72" s="14">
        <f t="shared" si="25"/>
        <v>17594.788261720943</v>
      </c>
      <c r="AJ72" s="9">
        <f>IF(Z72=AS$2,AC72*'גליון הזנת נתונים אישיים'!C$9,"")</f>
        <v>211137.45914065131</v>
      </c>
      <c r="AK72" s="9"/>
      <c r="AL72" s="26">
        <f t="shared" si="26"/>
        <v>0</v>
      </c>
      <c r="AM72" s="9">
        <f>'גליון הזנת נתונים אישיים'!D$4*12</f>
        <v>5039.3999999999996</v>
      </c>
      <c r="AN72" s="9">
        <f t="shared" ref="AN72:AN83" si="28">IF(AL72=AM72,AL72+AD71,AD71)</f>
        <v>3690549.6555900467</v>
      </c>
      <c r="AO72" s="9">
        <f>AN72*'גליון הזנת נתונים אישיים'!C$6</f>
        <v>295243.97244720376</v>
      </c>
      <c r="AP72" s="7">
        <f t="shared" si="20"/>
        <v>3985793.6280372506</v>
      </c>
      <c r="AQ72" t="str">
        <f>IF(AA72='גליון הזנת נתונים אישיים'!C$8,AC72,"")</f>
        <v/>
      </c>
      <c r="AR72" s="7" t="str">
        <f>IF(AQ72=AC72,SUM(AM$4:AM71),"")</f>
        <v/>
      </c>
      <c r="AS72" s="16" t="str">
        <f t="shared" si="24"/>
        <v/>
      </c>
    </row>
    <row r="73" spans="26:45" ht="15">
      <c r="Z73" s="12" t="str">
        <f>IF(AA73&gt;='גליון הזנת נתונים אישיים'!C$8,AS$2,"")</f>
        <v>פרישה לפנסיה</v>
      </c>
      <c r="AA73" s="11">
        <f t="shared" si="27"/>
        <v>109</v>
      </c>
      <c r="AB73" s="6" t="s">
        <v>83</v>
      </c>
      <c r="AC73" s="8">
        <f t="shared" si="21"/>
        <v>4072282.9551444752</v>
      </c>
      <c r="AD73" s="7">
        <f t="shared" si="16"/>
        <v>3856451.9585218178</v>
      </c>
      <c r="AE73" s="7">
        <f t="shared" si="22"/>
        <v>2112.2846799121935</v>
      </c>
      <c r="AF73" s="9">
        <f>AM73*'גליון הזנת נתונים אישיים'!C$2</f>
        <v>75.087059999999994</v>
      </c>
      <c r="AG73" s="10">
        <f>AP73*'גליון הזנת נתונים אישיים'!C$3</f>
        <v>2037.1976199121937</v>
      </c>
      <c r="AH73" s="9">
        <f t="shared" si="23"/>
        <v>215830.99662265717</v>
      </c>
      <c r="AI73" s="14">
        <f t="shared" si="25"/>
        <v>17985.91638522143</v>
      </c>
      <c r="AJ73" s="9">
        <f>IF(Z73=AS$2,AC73*'גליון הזנת נתונים אישיים'!C$9,"")</f>
        <v>215830.99662265717</v>
      </c>
      <c r="AK73" s="9"/>
      <c r="AL73" s="26">
        <f t="shared" si="26"/>
        <v>0</v>
      </c>
      <c r="AM73" s="9">
        <f>'גליון הזנת נתונים אישיים'!D$4*12</f>
        <v>5039.3999999999996</v>
      </c>
      <c r="AN73" s="9">
        <f t="shared" si="28"/>
        <v>3772588.1850225809</v>
      </c>
      <c r="AO73" s="9">
        <f>AN73*'גליון הזנת נתונים אישיים'!C$6</f>
        <v>301807.05480180646</v>
      </c>
      <c r="AP73" s="7">
        <f t="shared" si="20"/>
        <v>4074395.2398243872</v>
      </c>
      <c r="AQ73" t="str">
        <f>IF(AA73='גליון הזנת נתונים אישיים'!C$8,AC73,"")</f>
        <v/>
      </c>
      <c r="AR73" s="7" t="str">
        <f>IF(AQ73=AC73,SUM(AM$4:AM72),"")</f>
        <v/>
      </c>
      <c r="AS73" s="16" t="str">
        <f t="shared" si="24"/>
        <v/>
      </c>
    </row>
    <row r="74" spans="26:45" ht="15">
      <c r="Z74" s="12" t="str">
        <f>IF(AA74&gt;='גליון הזנת נתונים אישיים'!C$8,AS$2,"")</f>
        <v>פרישה לפנסיה</v>
      </c>
      <c r="AA74" s="11">
        <f t="shared" si="27"/>
        <v>110</v>
      </c>
      <c r="AB74" s="6" t="s">
        <v>84</v>
      </c>
      <c r="AC74" s="8">
        <f t="shared" si="21"/>
        <v>4162810.5440859613</v>
      </c>
      <c r="AD74" s="7">
        <f t="shared" si="16"/>
        <v>3942181.5852494054</v>
      </c>
      <c r="AE74" s="7">
        <f t="shared" si="22"/>
        <v>2157.5711176017812</v>
      </c>
      <c r="AF74" s="9">
        <f>AM74*'גליון הזנת נתונים אישיים'!C$2</f>
        <v>75.087059999999994</v>
      </c>
      <c r="AG74" s="10">
        <f>AP74*'גליון הזנת נתונים אישיים'!C$3</f>
        <v>2082.4840576017814</v>
      </c>
      <c r="AH74" s="9">
        <f t="shared" si="23"/>
        <v>220628.95883655595</v>
      </c>
      <c r="AI74" s="14">
        <f t="shared" si="25"/>
        <v>18385.746569712996</v>
      </c>
      <c r="AJ74" s="9">
        <f>IF(Z74=AS$2,AC74*'גליון הזנת נתונים אישיים'!C$9,"")</f>
        <v>220628.95883655595</v>
      </c>
      <c r="AK74" s="9"/>
      <c r="AL74" s="26">
        <f t="shared" si="26"/>
        <v>0</v>
      </c>
      <c r="AM74" s="9">
        <f>'גליון הזנת נתונים אישיים'!D$4*12</f>
        <v>5039.3999999999996</v>
      </c>
      <c r="AN74" s="9">
        <f t="shared" si="28"/>
        <v>3856451.9585218178</v>
      </c>
      <c r="AO74" s="9">
        <f>AN74*'גליון הזנת נתונים אישיים'!C$6</f>
        <v>308516.15668174543</v>
      </c>
      <c r="AP74" s="7">
        <f t="shared" si="20"/>
        <v>4164968.1152035631</v>
      </c>
      <c r="AQ74" t="str">
        <f>IF(AA74='גליון הזנת נתונים אישיים'!C$8,AC74,"")</f>
        <v/>
      </c>
      <c r="AR74" s="7" t="str">
        <f>IF(AQ74=AC74,SUM(AM$4:AM73),"")</f>
        <v/>
      </c>
      <c r="AS74" s="16" t="str">
        <f t="shared" si="24"/>
        <v/>
      </c>
    </row>
    <row r="75" spans="26:45" ht="15">
      <c r="Z75" s="12" t="str">
        <f>IF(AA75&gt;='גליון הזנת נתונים אישיים'!C$8,AS$2,"")</f>
        <v>פרישה לפנסיה</v>
      </c>
      <c r="AA75" s="11">
        <f t="shared" si="27"/>
        <v>111</v>
      </c>
      <c r="AB75" s="6" t="s">
        <v>85</v>
      </c>
      <c r="AC75" s="8">
        <f t="shared" si="21"/>
        <v>4255352.2469533235</v>
      </c>
      <c r="AD75" s="7">
        <f t="shared" si="16"/>
        <v>4029818.5778647973</v>
      </c>
      <c r="AE75" s="7">
        <f t="shared" si="22"/>
        <v>2203.865116034679</v>
      </c>
      <c r="AF75" s="9">
        <f>AM75*'גליון הזנת נתונים אישיים'!C$2</f>
        <v>75.087059999999994</v>
      </c>
      <c r="AG75" s="10">
        <f>AP75*'גליון הזנת נתונים אישיים'!C$3</f>
        <v>2128.7780560346791</v>
      </c>
      <c r="AH75" s="9">
        <f t="shared" si="23"/>
        <v>225533.66908852613</v>
      </c>
      <c r="AI75" s="14">
        <f t="shared" si="25"/>
        <v>18794.472424043845</v>
      </c>
      <c r="AJ75" s="9">
        <f>IF(Z75=AS$2,AC75*'גליון הזנת נתונים אישיים'!C$9,"")</f>
        <v>225533.66908852613</v>
      </c>
      <c r="AK75" s="9"/>
      <c r="AL75" s="26">
        <f t="shared" si="26"/>
        <v>0</v>
      </c>
      <c r="AM75" s="9">
        <f>'גליון הזנת נתונים אישיים'!D$4*12</f>
        <v>5039.3999999999996</v>
      </c>
      <c r="AN75" s="9">
        <f t="shared" si="28"/>
        <v>3942181.5852494054</v>
      </c>
      <c r="AO75" s="9">
        <f>AN75*'גליון הזנת נתונים אישיים'!C$6</f>
        <v>315374.52681995241</v>
      </c>
      <c r="AP75" s="7">
        <f t="shared" si="20"/>
        <v>4257556.1120693581</v>
      </c>
      <c r="AQ75" t="str">
        <f>IF(AA75='גליון הזנת נתונים אישיים'!C$8,AC75,"")</f>
        <v/>
      </c>
      <c r="AR75" s="7" t="str">
        <f>IF(AQ75=AC75,SUM(AM$4:AM74),"")</f>
        <v/>
      </c>
      <c r="AS75" s="16" t="str">
        <f t="shared" si="24"/>
        <v/>
      </c>
    </row>
    <row r="76" spans="26:45" ht="15">
      <c r="Z76" s="12" t="str">
        <f>IF(AA76&gt;='גליון הזנת נתונים אישיים'!C$8,AS$2,"")</f>
        <v>פרישה לפנסיה</v>
      </c>
      <c r="AA76" s="11">
        <f t="shared" si="27"/>
        <v>112</v>
      </c>
      <c r="AB76" s="6" t="s">
        <v>86</v>
      </c>
      <c r="AC76" s="8">
        <f t="shared" si="21"/>
        <v>4349952.8750019344</v>
      </c>
      <c r="AD76" s="7">
        <f t="shared" si="16"/>
        <v>4119405.3726268318</v>
      </c>
      <c r="AE76" s="7">
        <f t="shared" si="22"/>
        <v>2251.1890920469905</v>
      </c>
      <c r="AF76" s="9">
        <f>AM76*'גליון הזנת נתונים אישיים'!C$2</f>
        <v>75.087059999999994</v>
      </c>
      <c r="AG76" s="10">
        <f>AP76*'גליון הזנת נתונים אישיים'!C$3</f>
        <v>2176.1020320469906</v>
      </c>
      <c r="AH76" s="9">
        <f t="shared" si="23"/>
        <v>230547.50237510251</v>
      </c>
      <c r="AI76" s="14">
        <f t="shared" si="25"/>
        <v>19212.291864591876</v>
      </c>
      <c r="AJ76" s="9">
        <f>IF(Z76=AS$2,AC76*'גליון הזנת נתונים אישיים'!C$9,"")</f>
        <v>230547.50237510251</v>
      </c>
      <c r="AK76" s="9"/>
      <c r="AL76" s="26">
        <f t="shared" si="26"/>
        <v>0</v>
      </c>
      <c r="AM76" s="9">
        <f>'גליון הזנת נתונים אישיים'!D$4*12</f>
        <v>5039.3999999999996</v>
      </c>
      <c r="AN76" s="9">
        <f t="shared" si="28"/>
        <v>4029818.5778647973</v>
      </c>
      <c r="AO76" s="9">
        <f>AN76*'גליון הזנת נתונים אישיים'!C$6</f>
        <v>322385.48622918379</v>
      </c>
      <c r="AP76" s="7">
        <f t="shared" si="20"/>
        <v>4352204.0640939809</v>
      </c>
      <c r="AQ76" t="str">
        <f>IF(AA76='גליון הזנת נתונים אישיים'!C$8,AC76,"")</f>
        <v/>
      </c>
      <c r="AR76" s="7" t="str">
        <f>IF(AQ76=AC76,SUM(AM$4:AM75),"")</f>
        <v/>
      </c>
      <c r="AS76" s="16" t="str">
        <f t="shared" si="24"/>
        <v/>
      </c>
    </row>
    <row r="77" spans="26:45" ht="15">
      <c r="Z77" s="12" t="str">
        <f>IF(AA77&gt;='גליון הזנת נתונים אישיים'!C$8,AS$2,"")</f>
        <v>פרישה לפנסיה</v>
      </c>
      <c r="AA77" s="11">
        <f t="shared" si="27"/>
        <v>113</v>
      </c>
      <c r="AB77" s="6" t="s">
        <v>87</v>
      </c>
      <c r="AC77" s="8">
        <f t="shared" si="21"/>
        <v>4446658.2364757601</v>
      </c>
      <c r="AD77" s="7">
        <f t="shared" si="16"/>
        <v>4210985.3499425445</v>
      </c>
      <c r="AE77" s="7">
        <f t="shared" si="22"/>
        <v>2299.5659612184891</v>
      </c>
      <c r="AF77" s="9">
        <f>AM77*'גליון הזנת נתונים אישיים'!C$2</f>
        <v>75.087059999999994</v>
      </c>
      <c r="AG77" s="10">
        <f>AP77*'גליון הזנת נתונים אישיים'!C$3</f>
        <v>2224.4789012184892</v>
      </c>
      <c r="AH77" s="9">
        <f t="shared" si="23"/>
        <v>235672.88653321529</v>
      </c>
      <c r="AI77" s="14">
        <f t="shared" si="25"/>
        <v>19639.407211101276</v>
      </c>
      <c r="AJ77" s="9">
        <f>IF(Z77=AS$2,AC77*'גליון הזנת נתונים אישיים'!C$9,"")</f>
        <v>235672.88653321529</v>
      </c>
      <c r="AK77" s="9"/>
      <c r="AL77" s="26">
        <f t="shared" si="26"/>
        <v>0</v>
      </c>
      <c r="AM77" s="9">
        <f>'גליון הזנת נתונים אישיים'!D$4*12</f>
        <v>5039.3999999999996</v>
      </c>
      <c r="AN77" s="9">
        <f t="shared" si="28"/>
        <v>4119405.3726268318</v>
      </c>
      <c r="AO77" s="9">
        <f>AN77*'גליון הזנת נתונים אישיים'!C$6</f>
        <v>329552.42981014657</v>
      </c>
      <c r="AP77" s="7">
        <f t="shared" si="20"/>
        <v>4448957.8024369786</v>
      </c>
      <c r="AQ77" t="str">
        <f>IF(AA77='גליון הזנת נתונים אישיים'!C$8,AC77,"")</f>
        <v/>
      </c>
      <c r="AR77" s="7" t="str">
        <f>IF(AQ77=AC77,SUM(AM$4:AM76),"")</f>
        <v/>
      </c>
      <c r="AS77" s="16" t="str">
        <f t="shared" si="24"/>
        <v/>
      </c>
    </row>
    <row r="78" spans="26:45" ht="15">
      <c r="Z78" s="12" t="str">
        <f>IF(AA78&gt;='גליון הזנת נתונים אישיים'!C$8,AS$2,"")</f>
        <v>פרישה לפנסיה</v>
      </c>
      <c r="AA78" s="11">
        <f t="shared" si="27"/>
        <v>114</v>
      </c>
      <c r="AB78" s="6" t="s">
        <v>88</v>
      </c>
      <c r="AC78" s="8">
        <f t="shared" si="21"/>
        <v>4545515.1587889791</v>
      </c>
      <c r="AD78" s="7">
        <f t="shared" si="16"/>
        <v>4304602.8553731628</v>
      </c>
      <c r="AE78" s="7">
        <f t="shared" si="22"/>
        <v>2349.0191489689742</v>
      </c>
      <c r="AF78" s="9">
        <f>AM78*'גליון הזנת נתונים אישיים'!C$2</f>
        <v>75.087059999999994</v>
      </c>
      <c r="AG78" s="10">
        <f>AP78*'גליון הזנת נתונים אישיים'!C$3</f>
        <v>2273.9320889689743</v>
      </c>
      <c r="AH78" s="9">
        <f t="shared" si="23"/>
        <v>240912.30341581587</v>
      </c>
      <c r="AI78" s="14">
        <f t="shared" si="25"/>
        <v>20076.025284651321</v>
      </c>
      <c r="AJ78" s="9">
        <f>IF(Z78=AS$2,AC78*'גליון הזנת נתונים אישיים'!C$9,"")</f>
        <v>240912.30341581587</v>
      </c>
      <c r="AK78" s="9"/>
      <c r="AL78" s="26">
        <f t="shared" si="26"/>
        <v>0</v>
      </c>
      <c r="AM78" s="9">
        <f>'גליון הזנת נתונים אישיים'!D$4*12</f>
        <v>5039.3999999999996</v>
      </c>
      <c r="AN78" s="9">
        <f t="shared" si="28"/>
        <v>4210985.3499425445</v>
      </c>
      <c r="AO78" s="9">
        <f>AN78*'גליון הזנת נתונים אישיים'!C$6</f>
        <v>336878.82799540355</v>
      </c>
      <c r="AP78" s="7">
        <f t="shared" si="20"/>
        <v>4547864.1779379481</v>
      </c>
      <c r="AQ78" t="str">
        <f>IF(AA78='גליון הזנת נתונים אישיים'!C$8,AC78,"")</f>
        <v/>
      </c>
      <c r="AR78" s="7" t="str">
        <f>IF(AQ78=AC78,SUM(AM$4:AM77),"")</f>
        <v/>
      </c>
      <c r="AS78" s="16" t="str">
        <f t="shared" si="24"/>
        <v/>
      </c>
    </row>
    <row r="79" spans="26:45" ht="15">
      <c r="Z79" s="12" t="str">
        <f>IF(AA79&gt;='גליון הזנת נתונים אישיים'!C$8,AS$2,"")</f>
        <v>פרישה לפנסיה</v>
      </c>
      <c r="AA79" s="11">
        <f t="shared" si="27"/>
        <v>115</v>
      </c>
      <c r="AB79" s="6" t="s">
        <v>89</v>
      </c>
      <c r="AC79" s="8">
        <f t="shared" si="21"/>
        <v>4646571.5112011144</v>
      </c>
      <c r="AD79" s="7">
        <f t="shared" si="16"/>
        <v>4400303.221107455</v>
      </c>
      <c r="AE79" s="7">
        <f t="shared" si="22"/>
        <v>2399.5726019015078</v>
      </c>
      <c r="AF79" s="9">
        <f>AM79*'גליון הזנת נתונים אישיים'!C$2</f>
        <v>75.087059999999994</v>
      </c>
      <c r="AG79" s="10">
        <f>AP79*'גליון הזנת נתונים אישיים'!C$3</f>
        <v>2324.485541901508</v>
      </c>
      <c r="AH79" s="9">
        <f t="shared" si="23"/>
        <v>246268.29009365904</v>
      </c>
      <c r="AI79" s="14">
        <f t="shared" si="25"/>
        <v>20522.357507804922</v>
      </c>
      <c r="AJ79" s="9">
        <f>IF(Z79=AS$2,AC79*'גליון הזנת נתונים אישיים'!C$9,"")</f>
        <v>246268.29009365904</v>
      </c>
      <c r="AK79" s="9"/>
      <c r="AL79" s="26">
        <f t="shared" si="26"/>
        <v>0</v>
      </c>
      <c r="AM79" s="9">
        <f>'גליון הזנת נתונים אישיים'!D$4*12</f>
        <v>5039.3999999999996</v>
      </c>
      <c r="AN79" s="9">
        <f t="shared" si="28"/>
        <v>4304602.8553731628</v>
      </c>
      <c r="AO79" s="9">
        <f>AN79*'גליון הזנת נתונים אישיים'!C$6</f>
        <v>344368.22842985304</v>
      </c>
      <c r="AP79" s="7">
        <f t="shared" si="20"/>
        <v>4648971.0838030158</v>
      </c>
      <c r="AQ79" t="str">
        <f>IF(AA79='גליון הזנת נתונים אישיים'!C$8,AC79,"")</f>
        <v/>
      </c>
      <c r="AR79" s="7" t="str">
        <f>IF(AQ79=AC79,SUM(AM$4:AM78),"")</f>
        <v/>
      </c>
      <c r="AS79" s="16" t="str">
        <f t="shared" si="24"/>
        <v/>
      </c>
    </row>
    <row r="80" spans="26:45" ht="15">
      <c r="Z80" s="12" t="str">
        <f>IF(AA80&gt;='גליון הזנת נתונים אישיים'!C$8,AS$2,"")</f>
        <v>פרישה לפנסיה</v>
      </c>
      <c r="AA80" s="11">
        <f t="shared" si="27"/>
        <v>116</v>
      </c>
      <c r="AB80" s="6" t="s">
        <v>90</v>
      </c>
      <c r="AC80" s="8">
        <f t="shared" si="21"/>
        <v>4749876.2279966539</v>
      </c>
      <c r="AD80" s="7">
        <f t="shared" si="16"/>
        <v>4498132.7879128316</v>
      </c>
      <c r="AE80" s="7">
        <f t="shared" si="22"/>
        <v>2451.2507993980257</v>
      </c>
      <c r="AF80" s="9">
        <f>AM80*'גליון הזנת נתונים אישיים'!C$2</f>
        <v>75.087059999999994</v>
      </c>
      <c r="AG80" s="10">
        <f>AP80*'גליון הזנת נתונים אישיים'!C$3</f>
        <v>2376.1637393980259</v>
      </c>
      <c r="AH80" s="9">
        <f t="shared" si="23"/>
        <v>251743.44008382264</v>
      </c>
      <c r="AI80" s="14">
        <f t="shared" si="25"/>
        <v>20978.62000698522</v>
      </c>
      <c r="AJ80" s="9">
        <f>IF(Z80=AS$2,AC80*'גליון הזנת נתונים אישיים'!C$9,"")</f>
        <v>251743.44008382264</v>
      </c>
      <c r="AK80" s="9"/>
      <c r="AL80" s="26">
        <f t="shared" si="26"/>
        <v>0</v>
      </c>
      <c r="AM80" s="9">
        <f>'גליון הזנת נתונים אישיים'!D$4*12</f>
        <v>5039.3999999999996</v>
      </c>
      <c r="AN80" s="9">
        <f t="shared" si="28"/>
        <v>4400303.221107455</v>
      </c>
      <c r="AO80" s="9">
        <f>AN80*'גליון הזנת נתונים אישיים'!C$6</f>
        <v>352024.25768859638</v>
      </c>
      <c r="AP80" s="7">
        <f t="shared" si="20"/>
        <v>4752327.4787960518</v>
      </c>
      <c r="AQ80" t="str">
        <f>IF(AA80='גליון הזנת נתונים אישיים'!C$8,AC80,"")</f>
        <v/>
      </c>
      <c r="AR80" s="7" t="str">
        <f>IF(AQ80=AC80,SUM(AM$4:AM79),"")</f>
        <v/>
      </c>
      <c r="AS80" s="16" t="str">
        <f t="shared" si="24"/>
        <v/>
      </c>
    </row>
    <row r="81" spans="26:45" ht="15">
      <c r="Z81" s="12" t="str">
        <f>IF(AA81&gt;='גליון הזנת נתונים אישיים'!C$8,AS$2,"")</f>
        <v>פרישה לפנסיה</v>
      </c>
      <c r="AA81" s="11">
        <f t="shared" si="27"/>
        <v>117</v>
      </c>
      <c r="AB81" s="6" t="s">
        <v>91</v>
      </c>
      <c r="AC81" s="8">
        <f t="shared" si="21"/>
        <v>4855479.3321803855</v>
      </c>
      <c r="AD81" s="7">
        <f t="shared" si="16"/>
        <v>4598138.9275748255</v>
      </c>
      <c r="AE81" s="7">
        <f t="shared" si="22"/>
        <v>2504.0787654729288</v>
      </c>
      <c r="AF81" s="9">
        <f>AM81*'גליון הזנת נתונים אישיים'!C$2</f>
        <v>75.087059999999994</v>
      </c>
      <c r="AG81" s="10">
        <f>AP81*'גליון הזנת נתונים אישיים'!C$3</f>
        <v>2428.991705472929</v>
      </c>
      <c r="AH81" s="9">
        <f t="shared" si="23"/>
        <v>257340.40460556041</v>
      </c>
      <c r="AI81" s="14">
        <f t="shared" si="25"/>
        <v>21445.033717130034</v>
      </c>
      <c r="AJ81" s="9">
        <f>IF(Z81=AS$2,AC81*'גליון הזנת נתונים אישיים'!C$9,"")</f>
        <v>257340.40460556041</v>
      </c>
      <c r="AK81" s="9"/>
      <c r="AL81" s="26">
        <f t="shared" si="26"/>
        <v>0</v>
      </c>
      <c r="AM81" s="9">
        <f>'גליון הזנת נתונים אישיים'!D$4*12</f>
        <v>5039.3999999999996</v>
      </c>
      <c r="AN81" s="9">
        <f t="shared" si="28"/>
        <v>4498132.7879128316</v>
      </c>
      <c r="AO81" s="9">
        <f>AN81*'גליון הזנת נתונים אישיים'!C$6</f>
        <v>359850.62303302652</v>
      </c>
      <c r="AP81" s="7">
        <f t="shared" si="20"/>
        <v>4857983.4109458579</v>
      </c>
      <c r="AQ81" t="str">
        <f>IF(AA81='גליון הזנת נתונים אישיים'!C$8,AC81,"")</f>
        <v/>
      </c>
      <c r="AR81" s="7" t="str">
        <f>IF(AQ81=AC81,SUM(AM$4:AM80),"")</f>
        <v/>
      </c>
      <c r="AS81" s="16" t="str">
        <f t="shared" si="24"/>
        <v/>
      </c>
    </row>
    <row r="82" spans="26:45" ht="15">
      <c r="Z82" s="12" t="str">
        <f>IF(AA82&gt;='גליון הזנת נתונים אישיים'!C$8,AS$2,"")</f>
        <v>פרישה לפנסיה</v>
      </c>
      <c r="AA82" s="11">
        <f t="shared" si="27"/>
        <v>118</v>
      </c>
      <c r="AB82" s="6" t="s">
        <v>92</v>
      </c>
      <c r="AC82" s="8">
        <f t="shared" si="21"/>
        <v>4963431.9596999213</v>
      </c>
      <c r="AD82" s="7">
        <f t="shared" si="16"/>
        <v>4700370.0658358252</v>
      </c>
      <c r="AE82" s="7">
        <f t="shared" si="22"/>
        <v>2558.0820808904059</v>
      </c>
      <c r="AF82" s="9">
        <f>AM82*'גליון הזנת נתונים אישיים'!C$2</f>
        <v>75.087059999999994</v>
      </c>
      <c r="AG82" s="10">
        <f>AP82*'גליון הזנת נתונים אישיים'!C$3</f>
        <v>2482.9950208904061</v>
      </c>
      <c r="AH82" s="9">
        <f t="shared" si="23"/>
        <v>263061.89386409579</v>
      </c>
      <c r="AI82" s="14">
        <f t="shared" si="25"/>
        <v>21921.824488674651</v>
      </c>
      <c r="AJ82" s="9">
        <f>IF(Z82=AS$2,AC82*'גליון הזנת נתונים אישיים'!C$9,"")</f>
        <v>263061.89386409579</v>
      </c>
      <c r="AK82" s="9"/>
      <c r="AL82" s="26">
        <f t="shared" si="26"/>
        <v>0</v>
      </c>
      <c r="AM82" s="9">
        <f>'גליון הזנת נתונים אישיים'!D$4*12</f>
        <v>5039.3999999999996</v>
      </c>
      <c r="AN82" s="9">
        <f t="shared" si="28"/>
        <v>4598138.9275748255</v>
      </c>
      <c r="AO82" s="9">
        <f>AN82*'גליון הזנת נתונים אישיים'!C$6</f>
        <v>367851.11420598603</v>
      </c>
      <c r="AP82" s="7">
        <f t="shared" si="20"/>
        <v>4965990.0417808117</v>
      </c>
      <c r="AQ82" t="str">
        <f>IF(AA82='גליון הזנת נתונים אישיים'!C$8,AC82,"")</f>
        <v/>
      </c>
      <c r="AR82" s="7" t="str">
        <f>IF(AQ82=AC82,SUM(AM$4:AM81),"")</f>
        <v/>
      </c>
      <c r="AS82" s="16" t="str">
        <f t="shared" si="24"/>
        <v/>
      </c>
    </row>
    <row r="83" spans="26:45" ht="15">
      <c r="Z83" s="12" t="str">
        <f>IF(AA83&gt;='גליון הזנת נתונים אישיים'!C$8,AS$2,"")</f>
        <v>פרישה לפנסיה</v>
      </c>
      <c r="AA83" s="11">
        <f t="shared" si="27"/>
        <v>119</v>
      </c>
      <c r="AB83" s="6" t="s">
        <v>93</v>
      </c>
      <c r="AC83" s="8">
        <f t="shared" si="21"/>
        <v>5073786.3842071407</v>
      </c>
      <c r="AD83" s="7">
        <f t="shared" si="16"/>
        <v>4804875.705844162</v>
      </c>
      <c r="AE83" s="7">
        <f t="shared" si="22"/>
        <v>2613.2868955513454</v>
      </c>
      <c r="AF83" s="9">
        <f>AM83*'גליון הזנת נתונים אישיים'!C$2</f>
        <v>75.087059999999994</v>
      </c>
      <c r="AG83" s="10">
        <f>AP83*'גליון הזנת נתונים אישיים'!C$3</f>
        <v>2538.1998355513456</v>
      </c>
      <c r="AH83" s="9">
        <f t="shared" si="23"/>
        <v>268910.67836297845</v>
      </c>
      <c r="AI83" s="14">
        <f t="shared" si="25"/>
        <v>22409.223196914871</v>
      </c>
      <c r="AJ83" s="9">
        <f>IF(Z83=AS$2,AC83*'גליון הזנת נתונים אישיים'!C$9,"")</f>
        <v>268910.67836297845</v>
      </c>
      <c r="AK83" s="9"/>
      <c r="AL83" s="26">
        <f t="shared" si="26"/>
        <v>0</v>
      </c>
      <c r="AM83" s="9">
        <f>'גליון הזנת נתונים אישיים'!D$4*12</f>
        <v>5039.3999999999996</v>
      </c>
      <c r="AN83" s="9">
        <f t="shared" si="28"/>
        <v>4700370.0658358252</v>
      </c>
      <c r="AO83" s="9">
        <f>AN83*'גליון הזנת נתונים אישיים'!C$6</f>
        <v>376029.60526686604</v>
      </c>
      <c r="AP83" s="7">
        <f t="shared" si="20"/>
        <v>5076399.6711026914</v>
      </c>
      <c r="AQ83" t="str">
        <f>IF(AA83='גליון הזנת נתונים אישיים'!C$8,AC83,"")</f>
        <v/>
      </c>
      <c r="AR83" s="7" t="str">
        <f>IF(AQ83=AC83,SUM(AM$4:AM82),"")</f>
        <v/>
      </c>
      <c r="AS83" s="16" t="str">
        <f t="shared" si="24"/>
        <v/>
      </c>
    </row>
    <row r="84" spans="26:45" ht="15">
      <c r="Z84" s="12" t="str">
        <f>IF(AA84&gt;='גליון הזנת נתונים אישיים'!C$8,AS$2,"")</f>
        <v>פרישה לפנסיה</v>
      </c>
      <c r="AA84" s="11">
        <f t="shared" si="27"/>
        <v>120</v>
      </c>
      <c r="AB84" s="6" t="s">
        <v>94</v>
      </c>
      <c r="AC84" s="8">
        <f t="shared" si="21"/>
        <v>5186596.0423705392</v>
      </c>
      <c r="AD84" s="7">
        <f t="shared" si="16"/>
        <v>4911706.4521249002</v>
      </c>
      <c r="AE84" s="7">
        <f t="shared" si="22"/>
        <v>2669.7199411558477</v>
      </c>
      <c r="AF84" s="9">
        <f>AM84*'גליון הזנת נתונים אישיים'!C$2</f>
        <v>75.087059999999994</v>
      </c>
      <c r="AG84" s="10">
        <f>AP84*'גליון הזנת נתונים אישיים'!C$3</f>
        <v>2594.6328811558478</v>
      </c>
      <c r="AH84" s="9">
        <f t="shared" si="23"/>
        <v>274889.59024563857</v>
      </c>
      <c r="AI84" s="14">
        <f t="shared" si="25"/>
        <v>22907.465853803213</v>
      </c>
      <c r="AJ84" s="9">
        <f>IF(Z84=AS$2,AC84*'גליון הזנת נתונים אישיים'!C$9,"")</f>
        <v>274889.59024563857</v>
      </c>
      <c r="AK84" s="9"/>
      <c r="AL84" s="26">
        <f t="shared" si="26"/>
        <v>0</v>
      </c>
      <c r="AM84" s="9">
        <f>'גליון הזנת נתונים אישיים'!D$4*12</f>
        <v>5039.3999999999996</v>
      </c>
      <c r="AN84" s="9">
        <f>IF(AL84=AM84,AL84+AD83,AD83)</f>
        <v>4804875.705844162</v>
      </c>
      <c r="AO84" s="9">
        <f>AN84*'גליון הזנת נתונים אישיים'!C$6</f>
        <v>384390.056467533</v>
      </c>
      <c r="AP84" s="7">
        <f t="shared" si="20"/>
        <v>5189265.7623116951</v>
      </c>
      <c r="AQ84" t="str">
        <f>IF(AA84='גליון הזנת נתונים אישיים'!C$8,AC84,"")</f>
        <v/>
      </c>
      <c r="AR84" s="7" t="str">
        <f>IF(AQ84=AC84,SUM(AM$4:AM83),"")</f>
        <v/>
      </c>
      <c r="AS84" s="16" t="str">
        <f t="shared" si="24"/>
        <v/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2</vt:i4>
      </vt:variant>
    </vt:vector>
  </HeadingPairs>
  <TitlesOfParts>
    <vt:vector size="2" baseType="lpstr">
      <vt:lpstr>גליון הזנת נתונים אישיים</vt:lpstr>
      <vt:lpstr>גיליון חישובים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מועדון הלוטוס</dc:creator>
  <cp:lastModifiedBy>מלמדים</cp:lastModifiedBy>
  <dcterms:created xsi:type="dcterms:W3CDTF">2021-05-03T14:57:35Z</dcterms:created>
  <dcterms:modified xsi:type="dcterms:W3CDTF">2021-06-01T09:02:42Z</dcterms:modified>
</cp:coreProperties>
</file>