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2330" windowHeight="4530"/>
  </bookViews>
  <sheets>
    <sheet name="מחשבון נטו לעצמאי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3" l="1"/>
  <c r="G24" i="3" l="1"/>
  <c r="H24" i="3" s="1"/>
  <c r="H23" i="3"/>
  <c r="H22" i="3"/>
  <c r="G20" i="3"/>
  <c r="H20" i="3" s="1"/>
  <c r="C20" i="3" s="1"/>
  <c r="C21" i="3" s="1"/>
  <c r="G21" i="3" s="1"/>
  <c r="H21" i="3" s="1"/>
  <c r="G16" i="3"/>
  <c r="H16" i="3" s="1"/>
  <c r="G14" i="3"/>
  <c r="G15" i="3" s="1"/>
  <c r="H11" i="3"/>
  <c r="H3" i="3"/>
  <c r="G18" i="3" l="1"/>
  <c r="H18" i="3" s="1"/>
  <c r="H15" i="3"/>
  <c r="G17" i="3"/>
  <c r="G19" i="3"/>
  <c r="H19" i="3" s="1"/>
  <c r="H17" i="3" l="1"/>
  <c r="G25" i="3"/>
  <c r="G28" i="3"/>
  <c r="H28" i="3" s="1"/>
  <c r="G26" i="3" l="1"/>
  <c r="H25" i="3"/>
  <c r="H26" i="3" l="1"/>
  <c r="G29" i="3"/>
  <c r="G4" i="3" s="1"/>
  <c r="H4" i="3" s="1"/>
  <c r="G27" i="3"/>
  <c r="H27" i="3" s="1"/>
  <c r="G6" i="3" l="1"/>
  <c r="G5" i="3"/>
  <c r="H5" i="3" s="1"/>
  <c r="G7" i="3"/>
  <c r="H29" i="3"/>
  <c r="H6" i="3" l="1"/>
  <c r="H7" i="3"/>
  <c r="H10" i="3" l="1"/>
  <c r="G30" i="3" s="1"/>
  <c r="H30" i="3" s="1"/>
  <c r="G31" i="3" l="1"/>
  <c r="H31" i="3" s="1"/>
  <c r="C8" i="3" s="1"/>
</calcChain>
</file>

<file path=xl/sharedStrings.xml><?xml version="1.0" encoding="utf-8"?>
<sst xmlns="http://schemas.openxmlformats.org/spreadsheetml/2006/main" count="34" uniqueCount="34">
  <si>
    <t>ביטוח לאומי</t>
  </si>
  <si>
    <t>מס הכנסה</t>
  </si>
  <si>
    <t>אחרי רווח חברה</t>
  </si>
  <si>
    <t>הפרשה לפנסיה</t>
  </si>
  <si>
    <t>הפרשה לקה"ש</t>
  </si>
  <si>
    <t>שווי נקודות</t>
  </si>
  <si>
    <t>סה"כ נטו</t>
  </si>
  <si>
    <t>שעות עבודה</t>
  </si>
  <si>
    <t>עד סכום</t>
  </si>
  <si>
    <t>מדרגות מס</t>
  </si>
  <si>
    <t>שווי שעת עבודה</t>
  </si>
  <si>
    <t>אחוז רווח חברת השמה</t>
  </si>
  <si>
    <t>נקודות מס</t>
  </si>
  <si>
    <t>הוצאות שנתיות</t>
  </si>
  <si>
    <t>שכר נטו</t>
  </si>
  <si>
    <t>שנתי</t>
  </si>
  <si>
    <t>חודשי</t>
  </si>
  <si>
    <t>הכנסה ברוטו</t>
  </si>
  <si>
    <t>סה"כ הוצאות</t>
  </si>
  <si>
    <t>סה"כ רווחים</t>
  </si>
  <si>
    <t>סה"כ מע"מ</t>
  </si>
  <si>
    <t>זיכוי מע"מ</t>
  </si>
  <si>
    <t>הפרשה לפנסיה חייבת במס (אופציונלי)</t>
  </si>
  <si>
    <t>הפרשה לקה"ש פטור ממס</t>
  </si>
  <si>
    <t>הפרשה לקה"ש חייב במס</t>
  </si>
  <si>
    <t>ביטוח לאומי פטור ממס</t>
  </si>
  <si>
    <t>ביטוח לאומי חייב במס</t>
  </si>
  <si>
    <t>מס בריאות</t>
  </si>
  <si>
    <t>משכורת חייב במס</t>
  </si>
  <si>
    <t>תשלום למס הכנסה</t>
  </si>
  <si>
    <t>משכורת עבור הפרשות</t>
  </si>
  <si>
    <t>הפרשה חודשית נדרשת</t>
  </si>
  <si>
    <t>הפרשה פטורה ממס חודשית</t>
  </si>
  <si>
    <t>הפרשות נוספות שנתיות לפנסיה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</si>
</sst>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 [$₪-40D]\ * #,##0.00_ ;_ [$₪-40D]\ * \-#,##0.00_ ;_ [$₪-40D]\ * &quot;-&quot;??_ ;_ @_ "/>
    <numFmt numFmtId="167" formatCode="_ [$₪-40D]\ * #,##0_ ;_ [$₪-40D]\ * \-#,##0_ ;_ [$₪-40D]\ * &quot;-&quot;??_ ;_ @_ "/>
    <numFmt numFmtId="168" formatCode="_(* #,##0_);_(* \(#,##0\);_(* &quot;-&quot;??_);_(@_)"/>
    <numFmt numFmtId="169" formatCode="_ [$₪-40D]\ * #,##0.0_ ;_ [$₪-40D]\ * \-#,##0.0_ ;_ [$₪-40D]\ * &quot;-&quot;??_ ;_ @_ "/>
  </numFmts>
  <fonts count="6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20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sz val="2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8F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46">
    <xf numFmtId="0" fontId="0" fillId="0" borderId="0" xfId="0"/>
    <xf numFmtId="166" fontId="0" fillId="0" borderId="0" xfId="0" applyNumberFormat="1"/>
    <xf numFmtId="167" fontId="0" fillId="0" borderId="0" xfId="0" applyNumberFormat="1"/>
    <xf numFmtId="167" fontId="3" fillId="0" borderId="1" xfId="0" applyNumberFormat="1" applyFont="1" applyBorder="1" applyAlignment="1">
      <alignment horizontal="right" vertical="top"/>
    </xf>
    <xf numFmtId="0" fontId="2" fillId="0" borderId="3" xfId="0" applyFont="1" applyBorder="1"/>
    <xf numFmtId="0" fontId="2" fillId="0" borderId="4" xfId="0" applyFont="1" applyBorder="1"/>
    <xf numFmtId="167" fontId="3" fillId="0" borderId="5" xfId="0" applyNumberFormat="1" applyFont="1" applyBorder="1" applyAlignment="1">
      <alignment horizontal="right" vertical="top"/>
    </xf>
    <xf numFmtId="166" fontId="0" fillId="0" borderId="7" xfId="1" applyNumberFormat="1" applyFont="1" applyBorder="1"/>
    <xf numFmtId="9" fontId="0" fillId="0" borderId="8" xfId="0" applyNumberFormat="1" applyBorder="1"/>
    <xf numFmtId="166" fontId="0" fillId="0" borderId="1" xfId="1" applyNumberFormat="1" applyFont="1" applyBorder="1"/>
    <xf numFmtId="166" fontId="0" fillId="0" borderId="2" xfId="0" applyNumberFormat="1" applyBorder="1"/>
    <xf numFmtId="166" fontId="0" fillId="0" borderId="9" xfId="1" applyNumberFormat="1" applyFont="1" applyBorder="1"/>
    <xf numFmtId="9" fontId="0" fillId="0" borderId="10" xfId="0" applyNumberFormat="1" applyBorder="1"/>
    <xf numFmtId="166" fontId="0" fillId="0" borderId="5" xfId="1" applyNumberFormat="1" applyFont="1" applyBorder="1"/>
    <xf numFmtId="166" fontId="0" fillId="0" borderId="6" xfId="0" applyNumberFormat="1" applyBorder="1"/>
    <xf numFmtId="0" fontId="4" fillId="0" borderId="0" xfId="4" applyBorder="1"/>
    <xf numFmtId="0" fontId="5" fillId="2" borderId="13" xfId="0" applyFont="1" applyFill="1" applyBorder="1"/>
    <xf numFmtId="166" fontId="5" fillId="2" borderId="14" xfId="0" applyNumberFormat="1" applyFont="1" applyFill="1" applyBorder="1"/>
    <xf numFmtId="0" fontId="0" fillId="0" borderId="15" xfId="0" applyBorder="1"/>
    <xf numFmtId="9" fontId="0" fillId="0" borderId="16" xfId="0" applyNumberFormat="1" applyBorder="1"/>
    <xf numFmtId="166" fontId="0" fillId="0" borderId="11" xfId="1" applyNumberFormat="1" applyFont="1" applyBorder="1"/>
    <xf numFmtId="166" fontId="0" fillId="0" borderId="12" xfId="0" applyNumberFormat="1" applyBorder="1"/>
    <xf numFmtId="0" fontId="0" fillId="0" borderId="13" xfId="0" applyBorder="1"/>
    <xf numFmtId="166" fontId="0" fillId="0" borderId="14" xfId="0" applyNumberFormat="1" applyBorder="1"/>
    <xf numFmtId="0" fontId="0" fillId="0" borderId="11" xfId="0" applyBorder="1"/>
    <xf numFmtId="0" fontId="0" fillId="0" borderId="1" xfId="0" applyBorder="1"/>
    <xf numFmtId="167" fontId="0" fillId="0" borderId="17" xfId="0" applyNumberFormat="1" applyBorder="1"/>
    <xf numFmtId="167" fontId="0" fillId="0" borderId="2" xfId="0" applyNumberFormat="1" applyBorder="1"/>
    <xf numFmtId="167" fontId="0" fillId="0" borderId="18" xfId="0" applyNumberFormat="1" applyBorder="1"/>
    <xf numFmtId="0" fontId="0" fillId="0" borderId="5" xfId="0" applyBorder="1"/>
    <xf numFmtId="167" fontId="0" fillId="0" borderId="6" xfId="0" applyNumberFormat="1" applyBorder="1"/>
    <xf numFmtId="0" fontId="0" fillId="0" borderId="19" xfId="0" applyBorder="1"/>
    <xf numFmtId="167" fontId="0" fillId="0" borderId="20" xfId="0" applyNumberFormat="1" applyBorder="1"/>
    <xf numFmtId="167" fontId="0" fillId="0" borderId="21" xfId="0" applyNumberFormat="1" applyBorder="1"/>
    <xf numFmtId="0" fontId="0" fillId="0" borderId="22" xfId="0" applyBorder="1"/>
    <xf numFmtId="167" fontId="0" fillId="0" borderId="23" xfId="0" applyNumberFormat="1" applyBorder="1"/>
    <xf numFmtId="166" fontId="0" fillId="0" borderId="24" xfId="0" applyNumberFormat="1" applyBorder="1"/>
    <xf numFmtId="167" fontId="0" fillId="0" borderId="25" xfId="0" applyNumberFormat="1" applyBorder="1"/>
    <xf numFmtId="166" fontId="0" fillId="0" borderId="20" xfId="0" applyNumberFormat="1" applyBorder="1"/>
    <xf numFmtId="166" fontId="0" fillId="0" borderId="26" xfId="0" applyNumberFormat="1" applyBorder="1"/>
    <xf numFmtId="166" fontId="2" fillId="0" borderId="14" xfId="0" applyNumberFormat="1" applyFont="1" applyBorder="1"/>
    <xf numFmtId="168" fontId="3" fillId="3" borderId="2" xfId="3" applyNumberFormat="1" applyFont="1" applyFill="1" applyBorder="1" applyAlignment="1">
      <alignment horizontal="right" vertical="top"/>
    </xf>
    <xf numFmtId="169" fontId="3" fillId="3" borderId="6" xfId="3" applyNumberFormat="1" applyFont="1" applyFill="1" applyBorder="1" applyAlignment="1">
      <alignment horizontal="right" vertical="top" indent="1"/>
    </xf>
    <xf numFmtId="9" fontId="3" fillId="3" borderId="6" xfId="2" applyFont="1" applyFill="1" applyBorder="1" applyAlignment="1">
      <alignment horizontal="right" vertical="top" indent="1"/>
    </xf>
    <xf numFmtId="165" fontId="3" fillId="3" borderId="6" xfId="3" applyFont="1" applyFill="1" applyBorder="1" applyAlignment="1">
      <alignment horizontal="right" vertical="top" indent="1"/>
    </xf>
    <xf numFmtId="167" fontId="3" fillId="3" borderId="6" xfId="3" applyNumberFormat="1" applyFont="1" applyFill="1" applyBorder="1" applyAlignment="1">
      <alignment horizontal="right" vertical="top" indent="1"/>
    </xf>
  </cellXfs>
  <cellStyles count="5">
    <cellStyle name="Comma" xfId="3" builtinId="3"/>
    <cellStyle name="Currency" xfId="1" builtinId="4"/>
    <cellStyle name="Normal" xfId="0" builtinId="0"/>
    <cellStyle name="Percent" xfId="2" builtinId="5"/>
    <cellStyle name="היפר-קישור" xfId="4" builtinId="8"/>
  </cellStyles>
  <dxfs count="0"/>
  <tableStyles count="0" defaultTableStyle="TableStyleMedium2" defaultPivotStyle="PivotStyleLight16"/>
  <colors>
    <mruColors>
      <color rgb="FFFFF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1"/>
  <sheetViews>
    <sheetView rightToLeft="1" tabSelected="1" topLeftCell="A2" workbookViewId="0">
      <selection activeCell="C7" sqref="C7"/>
    </sheetView>
  </sheetViews>
  <sheetFormatPr defaultRowHeight="14.25" x14ac:dyDescent="0.2"/>
  <cols>
    <col min="2" max="2" width="37.625" bestFit="1" customWidth="1"/>
    <col min="3" max="3" width="24" customWidth="1"/>
    <col min="4" max="4" width="19" customWidth="1"/>
    <col min="5" max="5" width="13" customWidth="1"/>
    <col min="6" max="6" width="31.625" bestFit="1" customWidth="1"/>
    <col min="7" max="7" width="13" bestFit="1" customWidth="1"/>
    <col min="8" max="8" width="13" style="2" customWidth="1"/>
    <col min="9" max="9" width="13.375" style="2" bestFit="1" customWidth="1"/>
    <col min="10" max="11" width="19.375" bestFit="1" customWidth="1"/>
    <col min="12" max="12" width="6.75" customWidth="1"/>
    <col min="13" max="13" width="51.875" bestFit="1" customWidth="1"/>
    <col min="14" max="14" width="11.125" customWidth="1"/>
    <col min="15" max="15" width="15.125" bestFit="1" customWidth="1"/>
  </cols>
  <sheetData>
    <row r="1" spans="2:8" ht="15" thickBot="1" x14ac:dyDescent="0.25"/>
    <row r="2" spans="2:8" ht="26.25" thickBot="1" x14ac:dyDescent="0.3">
      <c r="B2" s="3" t="s">
        <v>7</v>
      </c>
      <c r="C2" s="41">
        <v>1650</v>
      </c>
      <c r="E2" s="4" t="s">
        <v>8</v>
      </c>
      <c r="F2" s="5" t="s">
        <v>9</v>
      </c>
    </row>
    <row r="3" spans="2:8" ht="25.5" x14ac:dyDescent="0.2">
      <c r="B3" s="6" t="s">
        <v>10</v>
      </c>
      <c r="C3" s="42">
        <v>100</v>
      </c>
      <c r="E3" s="7">
        <v>77400</v>
      </c>
      <c r="F3" s="8">
        <v>0.1</v>
      </c>
      <c r="G3" s="9">
        <v>77400</v>
      </c>
      <c r="H3" s="10">
        <f>G3*F3</f>
        <v>7740</v>
      </c>
    </row>
    <row r="4" spans="2:8" ht="25.5" x14ac:dyDescent="0.2">
      <c r="B4" s="6" t="s">
        <v>11</v>
      </c>
      <c r="C4" s="43">
        <v>0.06</v>
      </c>
      <c r="E4" s="11">
        <v>110880</v>
      </c>
      <c r="F4" s="12">
        <v>0.14000000000000001</v>
      </c>
      <c r="G4" s="13">
        <f>IF($G$29&gt;E4,E4,$G$29)</f>
        <v>95760.909311999989</v>
      </c>
      <c r="H4" s="14">
        <f>(G4-G3)*$F4</f>
        <v>2570.5273036799986</v>
      </c>
    </row>
    <row r="5" spans="2:8" ht="25.5" x14ac:dyDescent="0.2">
      <c r="B5" s="6" t="s">
        <v>12</v>
      </c>
      <c r="C5" s="44">
        <v>3.25</v>
      </c>
      <c r="E5" s="11">
        <v>178080</v>
      </c>
      <c r="F5" s="12">
        <v>0.2</v>
      </c>
      <c r="G5" s="13">
        <f>IF($G$29&gt;E5,E5,$G$29)</f>
        <v>95760.909311999989</v>
      </c>
      <c r="H5" s="14">
        <f>(G5-G4)*$F5</f>
        <v>0</v>
      </c>
    </row>
    <row r="6" spans="2:8" ht="26.25" thickBot="1" x14ac:dyDescent="0.25">
      <c r="B6" s="6" t="s">
        <v>13</v>
      </c>
      <c r="C6" s="45"/>
      <c r="E6" s="11">
        <v>247440</v>
      </c>
      <c r="F6" s="12">
        <v>0.31</v>
      </c>
      <c r="G6" s="13">
        <f>IF($G$29&gt;E6,E6,$G$29)</f>
        <v>95760.909311999989</v>
      </c>
      <c r="H6" s="14">
        <f>(G6-G5)*$F6</f>
        <v>0</v>
      </c>
    </row>
    <row r="7" spans="2:8" ht="26.25" thickBot="1" x14ac:dyDescent="0.25">
      <c r="B7" s="6" t="s">
        <v>30</v>
      </c>
      <c r="C7" s="41">
        <v>10000</v>
      </c>
      <c r="D7" s="15"/>
      <c r="E7" s="11">
        <v>514920</v>
      </c>
      <c r="F7" s="12">
        <v>0.35</v>
      </c>
      <c r="G7" s="13">
        <f>G29</f>
        <v>95760.909311999989</v>
      </c>
      <c r="H7" s="14">
        <f>(G7-G6)*$F7</f>
        <v>0</v>
      </c>
    </row>
    <row r="8" spans="2:8" ht="27" thickBot="1" x14ac:dyDescent="0.45">
      <c r="B8" s="16" t="s">
        <v>14</v>
      </c>
      <c r="C8" s="17">
        <f>H31</f>
        <v>7823.5981913599999</v>
      </c>
      <c r="E8" s="18"/>
      <c r="F8" s="19">
        <v>0.47</v>
      </c>
      <c r="G8" s="20"/>
      <c r="H8" s="21"/>
    </row>
    <row r="9" spans="2:8" ht="15" thickBot="1" x14ac:dyDescent="0.25">
      <c r="H9" s="1"/>
    </row>
    <row r="10" spans="2:8" ht="15" thickBot="1" x14ac:dyDescent="0.25">
      <c r="G10" s="22" t="s">
        <v>1</v>
      </c>
      <c r="H10" s="23">
        <f>SUM(H3:H9)</f>
        <v>10310.527303679999</v>
      </c>
    </row>
    <row r="11" spans="2:8" ht="15" thickBot="1" x14ac:dyDescent="0.25">
      <c r="C11" s="1"/>
      <c r="G11" s="24" t="s">
        <v>5</v>
      </c>
      <c r="H11" s="21">
        <f>2676 *C5</f>
        <v>8697</v>
      </c>
    </row>
    <row r="12" spans="2:8" ht="15" thickBot="1" x14ac:dyDescent="0.25"/>
    <row r="13" spans="2:8" x14ac:dyDescent="0.2">
      <c r="F13" s="25"/>
      <c r="G13" s="26" t="s">
        <v>15</v>
      </c>
      <c r="H13" s="27" t="s">
        <v>16</v>
      </c>
    </row>
    <row r="14" spans="2:8" x14ac:dyDescent="0.2">
      <c r="F14" s="29" t="s">
        <v>17</v>
      </c>
      <c r="G14" s="28">
        <f>C2*C3</f>
        <v>165000</v>
      </c>
      <c r="H14" s="30"/>
    </row>
    <row r="15" spans="2:8" x14ac:dyDescent="0.2">
      <c r="F15" s="29" t="s">
        <v>2</v>
      </c>
      <c r="G15" s="28">
        <f>G14-(G14*C4)</f>
        <v>155100</v>
      </c>
      <c r="H15" s="30">
        <f t="shared" ref="H15:H24" si="0">G15/12</f>
        <v>12925</v>
      </c>
    </row>
    <row r="16" spans="2:8" x14ac:dyDescent="0.2">
      <c r="F16" s="29" t="s">
        <v>18</v>
      </c>
      <c r="G16" s="28">
        <f>C6</f>
        <v>0</v>
      </c>
      <c r="H16" s="30">
        <f t="shared" si="0"/>
        <v>0</v>
      </c>
    </row>
    <row r="17" spans="2:8" x14ac:dyDescent="0.2">
      <c r="F17" s="29" t="s">
        <v>19</v>
      </c>
      <c r="G17" s="28">
        <f>G15-G16</f>
        <v>155100</v>
      </c>
      <c r="H17" s="30">
        <f t="shared" si="0"/>
        <v>12925</v>
      </c>
    </row>
    <row r="18" spans="2:8" x14ac:dyDescent="0.2">
      <c r="F18" s="29" t="s">
        <v>20</v>
      </c>
      <c r="G18" s="28">
        <f>G15*0.17</f>
        <v>26367.000000000004</v>
      </c>
      <c r="H18" s="30">
        <f t="shared" si="0"/>
        <v>2197.2500000000005</v>
      </c>
    </row>
    <row r="19" spans="2:8" ht="15" thickBot="1" x14ac:dyDescent="0.25">
      <c r="B19" t="s">
        <v>31</v>
      </c>
      <c r="C19">
        <f>C7*0.183333</f>
        <v>1833.33</v>
      </c>
      <c r="F19" s="31" t="s">
        <v>21</v>
      </c>
      <c r="G19" s="32">
        <f>G16*0.17</f>
        <v>0</v>
      </c>
      <c r="H19" s="30">
        <f t="shared" si="0"/>
        <v>0</v>
      </c>
    </row>
    <row r="20" spans="2:8" x14ac:dyDescent="0.2">
      <c r="B20" t="s">
        <v>32</v>
      </c>
      <c r="C20" s="1">
        <f>C19-H20</f>
        <v>-1038.7700000000004</v>
      </c>
      <c r="F20" s="25" t="s">
        <v>3</v>
      </c>
      <c r="G20" s="26">
        <f>208880*0.165</f>
        <v>34465.200000000004</v>
      </c>
      <c r="H20" s="10">
        <f t="shared" si="0"/>
        <v>2872.1000000000004</v>
      </c>
    </row>
    <row r="21" spans="2:8" ht="15" thickBot="1" x14ac:dyDescent="0.25">
      <c r="B21" t="s">
        <v>33</v>
      </c>
      <c r="C21" s="1">
        <f>C20*12</f>
        <v>-12465.240000000005</v>
      </c>
      <c r="F21" s="24" t="s">
        <v>22</v>
      </c>
      <c r="G21" s="33">
        <f>C21</f>
        <v>-12465.240000000005</v>
      </c>
      <c r="H21" s="21">
        <f t="shared" si="0"/>
        <v>-1038.7700000000004</v>
      </c>
    </row>
    <row r="22" spans="2:8" x14ac:dyDescent="0.2">
      <c r="F22" s="34" t="s">
        <v>4</v>
      </c>
      <c r="G22" s="35">
        <v>18960</v>
      </c>
      <c r="H22" s="36">
        <f t="shared" si="0"/>
        <v>1580</v>
      </c>
    </row>
    <row r="23" spans="2:8" x14ac:dyDescent="0.2">
      <c r="F23" s="29" t="s">
        <v>23</v>
      </c>
      <c r="G23" s="28">
        <v>12150</v>
      </c>
      <c r="H23" s="14">
        <f t="shared" si="0"/>
        <v>1012.5</v>
      </c>
    </row>
    <row r="24" spans="2:8" ht="15" thickBot="1" x14ac:dyDescent="0.25">
      <c r="F24" s="24" t="s">
        <v>24</v>
      </c>
      <c r="G24" s="33">
        <f>G22-G23</f>
        <v>6810</v>
      </c>
      <c r="H24" s="21">
        <f t="shared" si="0"/>
        <v>567.5</v>
      </c>
    </row>
    <row r="25" spans="2:8" x14ac:dyDescent="0.2">
      <c r="F25" s="34" t="s">
        <v>0</v>
      </c>
      <c r="G25" s="35">
        <f>((G17-(6331*12))*0.1283)+((6330*12)*0.0287)</f>
        <v>12332.1744</v>
      </c>
      <c r="H25" s="36">
        <f>G25/12</f>
        <v>1027.6812</v>
      </c>
    </row>
    <row r="26" spans="2:8" x14ac:dyDescent="0.2">
      <c r="F26" s="29" t="s">
        <v>25</v>
      </c>
      <c r="G26" s="28">
        <f>G25*0.52</f>
        <v>6412.7306880000006</v>
      </c>
      <c r="H26" s="14">
        <f t="shared" ref="H26:H27" si="1">G26/12</f>
        <v>534.39422400000001</v>
      </c>
    </row>
    <row r="27" spans="2:8" ht="15" thickBot="1" x14ac:dyDescent="0.25">
      <c r="F27" s="24" t="s">
        <v>26</v>
      </c>
      <c r="G27" s="33">
        <f>G25-G26</f>
        <v>5919.4437119999993</v>
      </c>
      <c r="H27" s="21">
        <f t="shared" si="1"/>
        <v>493.28697599999992</v>
      </c>
    </row>
    <row r="28" spans="2:8" ht="15" thickBot="1" x14ac:dyDescent="0.25">
      <c r="F28" s="22" t="s">
        <v>27</v>
      </c>
      <c r="G28" s="37">
        <f>((G17-(6331*12))*0.05)+((6330*12)*0.031)</f>
        <v>6311.16</v>
      </c>
      <c r="H28" s="23">
        <f>G28/12</f>
        <v>525.92999999999995</v>
      </c>
    </row>
    <row r="29" spans="2:8" x14ac:dyDescent="0.2">
      <c r="F29" s="34" t="s">
        <v>28</v>
      </c>
      <c r="G29" s="35">
        <f>G17-G20-G23-G26-G28</f>
        <v>95760.909311999989</v>
      </c>
      <c r="H29" s="36">
        <f>G29/12</f>
        <v>7980.0757759999988</v>
      </c>
    </row>
    <row r="30" spans="2:8" ht="15" thickBot="1" x14ac:dyDescent="0.25">
      <c r="F30" s="31" t="s">
        <v>29</v>
      </c>
      <c r="G30" s="38">
        <f>H10-H11</f>
        <v>1613.527303679999</v>
      </c>
      <c r="H30" s="39">
        <f>G30/12</f>
        <v>134.46060863999992</v>
      </c>
    </row>
    <row r="31" spans="2:8" ht="15.75" thickBot="1" x14ac:dyDescent="0.3">
      <c r="F31" s="22" t="s">
        <v>6</v>
      </c>
      <c r="G31" s="37">
        <f>G29+G16+G19-G30-G27-G24-G21</f>
        <v>93883.178296319995</v>
      </c>
      <c r="H31" s="40">
        <f>G31/12</f>
        <v>7823.5981913599999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מחשבון נטו לעצמאי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2023-03-22T17:20:47Z</dcterms:modified>
</cp:coreProperties>
</file>