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0640" windowHeight="11160"/>
  </bookViews>
  <sheets>
    <sheet name="גליון הזנת נתונים אישיים" sheetId="2" r:id="rId1"/>
    <sheet name="גיליון חישובים" sheetId="1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J8" i="1" l="1"/>
  <c r="AH8" i="1"/>
  <c r="C18" i="2"/>
  <c r="B18" i="2"/>
  <c r="B19" i="2" l="1"/>
  <c r="K2" i="2"/>
  <c r="B20" i="2" l="1"/>
  <c r="AA4" i="1"/>
  <c r="B21" i="2" l="1"/>
  <c r="AL4" i="1"/>
  <c r="D4" i="2"/>
  <c r="J3" i="2"/>
  <c r="B22" i="2" l="1"/>
  <c r="J4" i="2"/>
  <c r="AD4" i="1"/>
  <c r="AE4" i="1" s="1"/>
  <c r="AD6" i="1"/>
  <c r="AD8" i="1"/>
  <c r="AD10" i="1"/>
  <c r="AD12" i="1"/>
  <c r="AD14" i="1"/>
  <c r="AD16" i="1"/>
  <c r="AD18" i="1"/>
  <c r="AD20" i="1"/>
  <c r="AD22" i="1"/>
  <c r="AD24" i="1"/>
  <c r="AD26" i="1"/>
  <c r="AD28" i="1"/>
  <c r="AD30" i="1"/>
  <c r="AD32" i="1"/>
  <c r="AD34" i="1"/>
  <c r="AD36" i="1"/>
  <c r="AD38" i="1"/>
  <c r="AD40" i="1"/>
  <c r="AD42" i="1"/>
  <c r="AD44" i="1"/>
  <c r="AD46" i="1"/>
  <c r="AD48" i="1"/>
  <c r="AD50" i="1"/>
  <c r="AD52" i="1"/>
  <c r="AD54" i="1"/>
  <c r="AD56" i="1"/>
  <c r="AD58" i="1"/>
  <c r="AD60" i="1"/>
  <c r="AD62" i="1"/>
  <c r="AD64" i="1"/>
  <c r="AD66" i="1"/>
  <c r="AD68" i="1"/>
  <c r="AD70" i="1"/>
  <c r="AD72" i="1"/>
  <c r="AD74" i="1"/>
  <c r="AD76" i="1"/>
  <c r="AD78" i="1"/>
  <c r="AD80" i="1"/>
  <c r="AD82" i="1"/>
  <c r="AD84" i="1"/>
  <c r="AD7" i="1"/>
  <c r="AD9" i="1"/>
  <c r="AD11" i="1"/>
  <c r="AD13" i="1"/>
  <c r="AD15" i="1"/>
  <c r="AD17" i="1"/>
  <c r="AD19" i="1"/>
  <c r="AD21" i="1"/>
  <c r="AD23" i="1"/>
  <c r="AD25" i="1"/>
  <c r="AD27" i="1"/>
  <c r="AD29" i="1"/>
  <c r="AD31" i="1"/>
  <c r="AD33" i="1"/>
  <c r="AD35" i="1"/>
  <c r="AD37" i="1"/>
  <c r="AD39" i="1"/>
  <c r="AD41" i="1"/>
  <c r="AD43" i="1"/>
  <c r="AD45" i="1"/>
  <c r="AD47" i="1"/>
  <c r="AD49" i="1"/>
  <c r="AD51" i="1"/>
  <c r="AD53" i="1"/>
  <c r="AD55" i="1"/>
  <c r="AD57" i="1"/>
  <c r="AD59" i="1"/>
  <c r="AD61" i="1"/>
  <c r="AD63" i="1"/>
  <c r="AD65" i="1"/>
  <c r="AD67" i="1"/>
  <c r="AD69" i="1"/>
  <c r="AD71" i="1"/>
  <c r="AD73" i="1"/>
  <c r="AD75" i="1"/>
  <c r="AD77" i="1"/>
  <c r="AD79" i="1"/>
  <c r="AD81" i="1"/>
  <c r="AD83" i="1"/>
  <c r="AD5" i="1"/>
  <c r="J5" i="2"/>
  <c r="B23" i="2" l="1"/>
  <c r="J6" i="2"/>
  <c r="Z4" i="1"/>
  <c r="AA5" i="1"/>
  <c r="B24" i="2" l="1"/>
  <c r="AJ4" i="1"/>
  <c r="AF4" i="1"/>
  <c r="J7" i="2"/>
  <c r="Z5" i="1"/>
  <c r="AA6" i="1"/>
  <c r="B25" i="2" l="1"/>
  <c r="AL6" i="1"/>
  <c r="AJ5" i="1"/>
  <c r="AB5" i="1" s="1"/>
  <c r="J8" i="2"/>
  <c r="Z6" i="1"/>
  <c r="AA7" i="1"/>
  <c r="B26" i="2" l="1"/>
  <c r="AL7" i="1"/>
  <c r="AJ6" i="1"/>
  <c r="AG4" i="1"/>
  <c r="J9" i="2"/>
  <c r="Z7" i="1"/>
  <c r="AA8" i="1"/>
  <c r="B27" i="2" l="1"/>
  <c r="AJ7" i="1"/>
  <c r="AH4" i="1"/>
  <c r="J10" i="2"/>
  <c r="Z8" i="1"/>
  <c r="AA9" i="1"/>
  <c r="AI4" i="1" l="1"/>
  <c r="AK4" i="1" s="1"/>
  <c r="D18" i="2"/>
  <c r="B28" i="2"/>
  <c r="AL9" i="1"/>
  <c r="AL5" i="1"/>
  <c r="AM5" i="1" s="1"/>
  <c r="AA10" i="1"/>
  <c r="J11" i="2"/>
  <c r="Z9" i="1"/>
  <c r="B29" i="2" l="1"/>
  <c r="AL10" i="1"/>
  <c r="AN5" i="1"/>
  <c r="AA11" i="1"/>
  <c r="Z10" i="1"/>
  <c r="AN4" i="1"/>
  <c r="AM4" i="1"/>
  <c r="J12" i="2"/>
  <c r="AL11" i="1" l="1"/>
  <c r="B30" i="2"/>
  <c r="AA12" i="1"/>
  <c r="AL12" i="1" s="1"/>
  <c r="Z11" i="1"/>
  <c r="AB4" i="1"/>
  <c r="J13" i="2"/>
  <c r="AA13" i="1" l="1"/>
  <c r="AL13" i="1" s="1"/>
  <c r="B31" i="2"/>
  <c r="Z12" i="1"/>
  <c r="AE5" i="1"/>
  <c r="AF5" i="1" s="1"/>
  <c r="AG5" i="1" s="1"/>
  <c r="C19" i="2" s="1"/>
  <c r="Z13" i="1"/>
  <c r="AA14" i="1"/>
  <c r="B32" i="2" l="1"/>
  <c r="AL14" i="1"/>
  <c r="AH5" i="1"/>
  <c r="Z14" i="1"/>
  <c r="AA15" i="1"/>
  <c r="AL15" i="1" s="1"/>
  <c r="AI5" i="1" l="1"/>
  <c r="AK5" i="1" s="1"/>
  <c r="D19" i="2"/>
  <c r="B33" i="2"/>
  <c r="AN6" i="1"/>
  <c r="AM6" i="1"/>
  <c r="Z15" i="1"/>
  <c r="AA16" i="1"/>
  <c r="AL16" i="1" s="1"/>
  <c r="B34" i="2" l="1"/>
  <c r="Z16" i="1"/>
  <c r="AA17" i="1"/>
  <c r="AL17" i="1" s="1"/>
  <c r="B35" i="2" l="1"/>
  <c r="AE6" i="1"/>
  <c r="AF6" i="1" s="1"/>
  <c r="AG6" i="1" s="1"/>
  <c r="C20" i="2" s="1"/>
  <c r="Z17" i="1"/>
  <c r="AA18" i="1"/>
  <c r="AL18" i="1" s="1"/>
  <c r="B36" i="2" l="1"/>
  <c r="AH6" i="1"/>
  <c r="Z18" i="1"/>
  <c r="AA19" i="1"/>
  <c r="AL19" i="1" s="1"/>
  <c r="B37" i="2" l="1"/>
  <c r="AI6" i="1"/>
  <c r="AK6" i="1" s="1"/>
  <c r="D20" i="2"/>
  <c r="AE7" i="1"/>
  <c r="AF7" i="1" s="1"/>
  <c r="AG7" i="1" s="1"/>
  <c r="AB6" i="1"/>
  <c r="Z19" i="1"/>
  <c r="AA20" i="1"/>
  <c r="AL20" i="1" s="1"/>
  <c r="AH7" i="1" l="1"/>
  <c r="C21" i="2"/>
  <c r="AM7" i="1"/>
  <c r="AN7" i="1"/>
  <c r="AI7" i="1"/>
  <c r="AK7" i="1" s="1"/>
  <c r="D21" i="2"/>
  <c r="B38" i="2"/>
  <c r="AL8" i="1"/>
  <c r="AM8" i="1" s="1"/>
  <c r="AN8" i="1" s="1"/>
  <c r="AB7" i="1"/>
  <c r="Z20" i="1"/>
  <c r="AA21" i="1"/>
  <c r="AL21" i="1" s="1"/>
  <c r="B39" i="2" l="1"/>
  <c r="AE8" i="1"/>
  <c r="AF8" i="1" s="1"/>
  <c r="AG8" i="1" s="1"/>
  <c r="C22" i="2" s="1"/>
  <c r="Z21" i="1"/>
  <c r="AA22" i="1"/>
  <c r="AL22" i="1" s="1"/>
  <c r="B40" i="2" l="1"/>
  <c r="AI8" i="1"/>
  <c r="Z22" i="1"/>
  <c r="AA23" i="1"/>
  <c r="AL23" i="1" s="1"/>
  <c r="B41" i="2" l="1"/>
  <c r="AN9" i="1"/>
  <c r="AM9" i="1"/>
  <c r="Z23" i="1"/>
  <c r="AA24" i="1"/>
  <c r="B42" i="2" l="1"/>
  <c r="Z24" i="1"/>
  <c r="AA25" i="1"/>
  <c r="AL25" i="1" s="1"/>
  <c r="B43" i="2" l="1"/>
  <c r="Z25" i="1"/>
  <c r="AA26" i="1"/>
  <c r="AL26" i="1" s="1"/>
  <c r="B44" i="2" l="1"/>
  <c r="Z26" i="1"/>
  <c r="AA27" i="1"/>
  <c r="AL27" i="1" s="1"/>
  <c r="B45" i="2" l="1"/>
  <c r="Z27" i="1"/>
  <c r="AA28" i="1"/>
  <c r="AL28" i="1" l="1"/>
  <c r="B46" i="2"/>
  <c r="Z28" i="1"/>
  <c r="AA29" i="1"/>
  <c r="AL29" i="1" s="1"/>
  <c r="B47" i="2" l="1"/>
  <c r="Z29" i="1"/>
  <c r="AA30" i="1"/>
  <c r="AL30" i="1" l="1"/>
  <c r="B48" i="2"/>
  <c r="Z30" i="1"/>
  <c r="AA31" i="1"/>
  <c r="AL31" i="1" s="1"/>
  <c r="B49" i="2" l="1"/>
  <c r="Z31" i="1"/>
  <c r="AA32" i="1"/>
  <c r="AL32" i="1" l="1"/>
  <c r="B50" i="2"/>
  <c r="Z32" i="1"/>
  <c r="AA33" i="1"/>
  <c r="AL33" i="1" s="1"/>
  <c r="B51" i="2" l="1"/>
  <c r="Z33" i="1"/>
  <c r="AA34" i="1"/>
  <c r="AL34" i="1" s="1"/>
  <c r="B52" i="2" l="1"/>
  <c r="Z34" i="1"/>
  <c r="AA35" i="1"/>
  <c r="AL35" i="1" s="1"/>
  <c r="B53" i="2" l="1"/>
  <c r="Z35" i="1"/>
  <c r="AA36" i="1"/>
  <c r="AL36" i="1" l="1"/>
  <c r="B54" i="2"/>
  <c r="Z36" i="1"/>
  <c r="AA37" i="1"/>
  <c r="AL37" i="1" s="1"/>
  <c r="B55" i="2" l="1"/>
  <c r="Z37" i="1"/>
  <c r="AA38" i="1"/>
  <c r="AL38" i="1" s="1"/>
  <c r="B56" i="2" l="1"/>
  <c r="Z38" i="1"/>
  <c r="AA39" i="1"/>
  <c r="AL39" i="1" s="1"/>
  <c r="B57" i="2" l="1"/>
  <c r="Z39" i="1"/>
  <c r="AA40" i="1"/>
  <c r="AL40" i="1" l="1"/>
  <c r="B58" i="2"/>
  <c r="Z40" i="1"/>
  <c r="AA41" i="1"/>
  <c r="AL41" i="1" s="1"/>
  <c r="B59" i="2" l="1"/>
  <c r="Z41" i="1"/>
  <c r="AA42" i="1"/>
  <c r="AL42" i="1" s="1"/>
  <c r="B60" i="2" l="1"/>
  <c r="Z42" i="1"/>
  <c r="AA43" i="1"/>
  <c r="AL43" i="1" l="1"/>
  <c r="B61" i="2"/>
  <c r="Z43" i="1"/>
  <c r="AA44" i="1"/>
  <c r="AL44" i="1" s="1"/>
  <c r="B62" i="2" l="1"/>
  <c r="Z44" i="1"/>
  <c r="AA45" i="1"/>
  <c r="B63" i="2" l="1"/>
  <c r="AL45" i="1"/>
  <c r="Z45" i="1"/>
  <c r="AA46" i="1"/>
  <c r="AL46" i="1" l="1"/>
  <c r="B64" i="2"/>
  <c r="Z46" i="1"/>
  <c r="AA47" i="1"/>
  <c r="AL47" i="1" s="1"/>
  <c r="B65" i="2" l="1"/>
  <c r="Z47" i="1"/>
  <c r="AA48" i="1"/>
  <c r="AL48" i="1" s="1"/>
  <c r="B66" i="2" l="1"/>
  <c r="Z48" i="1"/>
  <c r="AA49" i="1"/>
  <c r="AL49" i="1" s="1"/>
  <c r="B67" i="2" l="1"/>
  <c r="Z49" i="1"/>
  <c r="AA50" i="1"/>
  <c r="AL50" i="1" s="1"/>
  <c r="B68" i="2" l="1"/>
  <c r="Z50" i="1"/>
  <c r="AA51" i="1"/>
  <c r="AL51" i="1" s="1"/>
  <c r="B69" i="2" l="1"/>
  <c r="Z51" i="1"/>
  <c r="AA52" i="1"/>
  <c r="AL52" i="1" s="1"/>
  <c r="B70" i="2" l="1"/>
  <c r="Z52" i="1"/>
  <c r="AA53" i="1"/>
  <c r="AL53" i="1" s="1"/>
  <c r="B71" i="2" l="1"/>
  <c r="Z53" i="1"/>
  <c r="AA54" i="1"/>
  <c r="AL54" i="1" s="1"/>
  <c r="B72" i="2" l="1"/>
  <c r="Z54" i="1"/>
  <c r="AA55" i="1"/>
  <c r="AL55" i="1" s="1"/>
  <c r="B73" i="2" l="1"/>
  <c r="Z55" i="1"/>
  <c r="AA56" i="1"/>
  <c r="AL56" i="1" l="1"/>
  <c r="B74" i="2"/>
  <c r="Z56" i="1"/>
  <c r="AA57" i="1"/>
  <c r="AL57" i="1" l="1"/>
  <c r="B75" i="2"/>
  <c r="Z57" i="1"/>
  <c r="AA58" i="1"/>
  <c r="AL58" i="1" l="1"/>
  <c r="B76" i="2"/>
  <c r="Z58" i="1"/>
  <c r="AA59" i="1"/>
  <c r="AL59" i="1" s="1"/>
  <c r="B77" i="2" l="1"/>
  <c r="Z59" i="1"/>
  <c r="AA60" i="1"/>
  <c r="AL60" i="1" s="1"/>
  <c r="B78" i="2" l="1"/>
  <c r="Z60" i="1"/>
  <c r="AA61" i="1"/>
  <c r="AL61" i="1" s="1"/>
  <c r="B79" i="2" l="1"/>
  <c r="Z61" i="1"/>
  <c r="AA62" i="1"/>
  <c r="AL62" i="1" s="1"/>
  <c r="B80" i="2" l="1"/>
  <c r="Z62" i="1"/>
  <c r="AA63" i="1"/>
  <c r="AL63" i="1" l="1"/>
  <c r="B81" i="2"/>
  <c r="Z63" i="1"/>
  <c r="AA64" i="1"/>
  <c r="B82" i="2" l="1"/>
  <c r="AL64" i="1"/>
  <c r="Z64" i="1"/>
  <c r="AA65" i="1"/>
  <c r="AL65" i="1" s="1"/>
  <c r="B83" i="2" l="1"/>
  <c r="Z65" i="1"/>
  <c r="AA66" i="1"/>
  <c r="AL66" i="1" s="1"/>
  <c r="B84" i="2" l="1"/>
  <c r="Z66" i="1"/>
  <c r="AA67" i="1"/>
  <c r="AL67" i="1" l="1"/>
  <c r="B85" i="2"/>
  <c r="Z67" i="1"/>
  <c r="AA68" i="1"/>
  <c r="AL68" i="1" s="1"/>
  <c r="B86" i="2" l="1"/>
  <c r="Z68" i="1"/>
  <c r="AA69" i="1"/>
  <c r="AL69" i="1" s="1"/>
  <c r="B87" i="2" l="1"/>
  <c r="AL24" i="1"/>
  <c r="Z69" i="1"/>
  <c r="AA70" i="1"/>
  <c r="B88" i="2" l="1"/>
  <c r="AL70" i="1"/>
  <c r="Z70" i="1"/>
  <c r="AA71" i="1"/>
  <c r="AL71" i="1" s="1"/>
  <c r="B89" i="2" l="1"/>
  <c r="Z71" i="1"/>
  <c r="AA72" i="1"/>
  <c r="AL72" i="1" s="1"/>
  <c r="B90" i="2" l="1"/>
  <c r="Z72" i="1"/>
  <c r="AA73" i="1"/>
  <c r="AL73" i="1" l="1"/>
  <c r="B91" i="2"/>
  <c r="Z73" i="1"/>
  <c r="AA74" i="1"/>
  <c r="AL74" i="1" s="1"/>
  <c r="B92" i="2" l="1"/>
  <c r="Z74" i="1"/>
  <c r="AA75" i="1"/>
  <c r="B93" i="2" l="1"/>
  <c r="AL75" i="1"/>
  <c r="Z75" i="1"/>
  <c r="AA76" i="1"/>
  <c r="AL76" i="1" l="1"/>
  <c r="B94" i="2"/>
  <c r="Z76" i="1"/>
  <c r="AA77" i="1"/>
  <c r="AL77" i="1" s="1"/>
  <c r="B95" i="2" l="1"/>
  <c r="Z77" i="1"/>
  <c r="AA78" i="1"/>
  <c r="AL78" i="1" s="1"/>
  <c r="B96" i="2" l="1"/>
  <c r="Z78" i="1"/>
  <c r="AA79" i="1"/>
  <c r="AL79" i="1" l="1"/>
  <c r="B97" i="2"/>
  <c r="Z79" i="1"/>
  <c r="AA80" i="1"/>
  <c r="B98" i="2" l="1"/>
  <c r="AL80" i="1"/>
  <c r="Z80" i="1"/>
  <c r="AA81" i="1"/>
  <c r="AL81" i="1" s="1"/>
  <c r="Z81" i="1" l="1"/>
  <c r="AA82" i="1"/>
  <c r="AL82" i="1" l="1"/>
  <c r="Z82" i="1"/>
  <c r="AA83" i="1"/>
  <c r="AL83" i="1" s="1"/>
  <c r="Z83" i="1" l="1"/>
  <c r="AA84" i="1"/>
  <c r="AL84" i="1" s="1"/>
  <c r="Z84" i="1" l="1"/>
  <c r="G4" i="2" l="1"/>
  <c r="D22" i="2" l="1"/>
  <c r="AB8" i="1"/>
  <c r="K3" i="2"/>
  <c r="AK8" i="1"/>
  <c r="AJ9" i="1" s="1"/>
  <c r="AE9" i="1"/>
  <c r="AF9" i="1" l="1"/>
  <c r="AG9" i="1" s="1"/>
  <c r="K4" i="2"/>
  <c r="AB9" i="1"/>
  <c r="C23" i="2" l="1"/>
  <c r="AH9" i="1"/>
  <c r="AI9" i="1"/>
  <c r="AN10" i="1" l="1"/>
  <c r="AM10" i="1"/>
  <c r="AK9" i="1"/>
  <c r="D23" i="2"/>
  <c r="AJ10" i="1" l="1"/>
  <c r="AE10" i="1"/>
  <c r="AF10" i="1" l="1"/>
  <c r="AG10" i="1" s="1"/>
  <c r="AB10" i="1"/>
  <c r="K5" i="2"/>
  <c r="C24" i="2" l="1"/>
  <c r="AH10" i="1"/>
  <c r="AI10" i="1"/>
  <c r="AM11" i="1" l="1"/>
  <c r="AN11" i="1"/>
  <c r="AK10" i="1"/>
  <c r="D24" i="2"/>
  <c r="AJ11" i="1" l="1"/>
  <c r="AE11" i="1"/>
  <c r="AF11" i="1" l="1"/>
  <c r="AG11" i="1" s="1"/>
  <c r="AB11" i="1"/>
  <c r="K6" i="2"/>
  <c r="AH11" i="1" l="1"/>
  <c r="C25" i="2"/>
  <c r="AI11" i="1"/>
  <c r="AM12" i="1" l="1"/>
  <c r="AN12" i="1"/>
  <c r="AK11" i="1"/>
  <c r="D25" i="2"/>
  <c r="AJ12" i="1" l="1"/>
  <c r="AE12" i="1"/>
  <c r="AF12" i="1" l="1"/>
  <c r="AG12" i="1"/>
  <c r="K7" i="2"/>
  <c r="AB12" i="1"/>
  <c r="C26" i="2" l="1"/>
  <c r="AH12" i="1"/>
  <c r="AI12" i="1"/>
  <c r="AM13" i="1" l="1"/>
  <c r="AN13" i="1"/>
  <c r="AK12" i="1"/>
  <c r="D26" i="2"/>
  <c r="AJ13" i="1" l="1"/>
  <c r="AE13" i="1"/>
  <c r="AF13" i="1" l="1"/>
  <c r="AG13" i="1"/>
  <c r="AB13" i="1"/>
  <c r="K8" i="2"/>
  <c r="C27" i="2" l="1"/>
  <c r="AH13" i="1"/>
  <c r="AI13" i="1"/>
  <c r="AM14" i="1" l="1"/>
  <c r="AN14" i="1"/>
  <c r="AK13" i="1"/>
  <c r="D27" i="2"/>
  <c r="AJ14" i="1" l="1"/>
  <c r="AE14" i="1"/>
  <c r="AF14" i="1" l="1"/>
  <c r="AG14" i="1" s="1"/>
  <c r="AB14" i="1"/>
  <c r="K9" i="2"/>
  <c r="AH14" i="1" l="1"/>
  <c r="D28" i="2" s="1"/>
  <c r="C28" i="2"/>
  <c r="AI14" i="1"/>
  <c r="AN15" i="1" l="1"/>
  <c r="AM15" i="1"/>
  <c r="AK14" i="1"/>
  <c r="AJ15" i="1" l="1"/>
  <c r="AE15" i="1"/>
  <c r="AF15" i="1" l="1"/>
  <c r="AG15" i="1" s="1"/>
  <c r="AB15" i="1"/>
  <c r="K10" i="2"/>
  <c r="C29" i="2" l="1"/>
  <c r="AH15" i="1"/>
  <c r="D29" i="2" s="1"/>
  <c r="AI15" i="1" l="1"/>
  <c r="AM16" i="1" l="1"/>
  <c r="AN16" i="1"/>
  <c r="AK15" i="1"/>
  <c r="AJ16" i="1" l="1"/>
  <c r="AE16" i="1"/>
  <c r="AF16" i="1" l="1"/>
  <c r="AG16" i="1" s="1"/>
  <c r="AB16" i="1"/>
  <c r="K11" i="2"/>
  <c r="C30" i="2" l="1"/>
  <c r="AH16" i="1"/>
  <c r="D30" i="2" s="1"/>
  <c r="AI16" i="1"/>
  <c r="AM17" i="1" l="1"/>
  <c r="AN17" i="1"/>
  <c r="AK16" i="1"/>
  <c r="AJ17" i="1" l="1"/>
  <c r="AE17" i="1"/>
  <c r="AF17" i="1" l="1"/>
  <c r="AG17" i="1" s="1"/>
  <c r="AB17" i="1"/>
  <c r="K12" i="2"/>
  <c r="AH17" i="1" l="1"/>
  <c r="D31" i="2" s="1"/>
  <c r="C31" i="2"/>
  <c r="AI17" i="1"/>
  <c r="AN18" i="1" l="1"/>
  <c r="AM18" i="1"/>
  <c r="AK17" i="1"/>
  <c r="AJ18" i="1" l="1"/>
  <c r="AE18" i="1"/>
  <c r="AF18" i="1" l="1"/>
  <c r="AG18" i="1" s="1"/>
  <c r="K13" i="2"/>
  <c r="AB18" i="1"/>
  <c r="C32" i="2" l="1"/>
  <c r="AH18" i="1"/>
  <c r="D32" i="2" s="1"/>
  <c r="AI18" i="1"/>
  <c r="AN19" i="1" l="1"/>
  <c r="AM19" i="1"/>
  <c r="AK18" i="1"/>
  <c r="AJ19" i="1" l="1"/>
  <c r="AB19" i="1" s="1"/>
  <c r="AE19" i="1"/>
  <c r="AF19" i="1" l="1"/>
  <c r="AG19" i="1" s="1"/>
  <c r="C33" i="2" l="1"/>
  <c r="AH19" i="1"/>
  <c r="D33" i="2" s="1"/>
  <c r="AI19" i="1"/>
  <c r="AM20" i="1" l="1"/>
  <c r="AN20" i="1"/>
  <c r="AK19" i="1"/>
  <c r="AJ20" i="1" l="1"/>
  <c r="AB20" i="1" s="1"/>
  <c r="AE20" i="1"/>
  <c r="AF20" i="1" l="1"/>
  <c r="AG20" i="1" s="1"/>
  <c r="AH20" i="1" l="1"/>
  <c r="D34" i="2" s="1"/>
  <c r="C34" i="2"/>
  <c r="AI20" i="1"/>
  <c r="AM21" i="1" l="1"/>
  <c r="AN21" i="1"/>
  <c r="AK20" i="1"/>
  <c r="AJ21" i="1" l="1"/>
  <c r="AB21" i="1" s="1"/>
  <c r="AE21" i="1"/>
  <c r="AF21" i="1" l="1"/>
  <c r="AG21" i="1"/>
  <c r="C35" i="2" l="1"/>
  <c r="AH21" i="1"/>
  <c r="D35" i="2" s="1"/>
  <c r="AI21" i="1"/>
  <c r="AN22" i="1" l="1"/>
  <c r="AM22" i="1"/>
  <c r="AK21" i="1"/>
  <c r="AJ22" i="1" l="1"/>
  <c r="AB22" i="1" s="1"/>
  <c r="AE22" i="1"/>
  <c r="AF22" i="1" l="1"/>
  <c r="AG22" i="1"/>
  <c r="C36" i="2" l="1"/>
  <c r="AH22" i="1"/>
  <c r="D36" i="2" s="1"/>
  <c r="AI22" i="1" l="1"/>
  <c r="AM23" i="1" l="1"/>
  <c r="AN23" i="1"/>
  <c r="AK22" i="1"/>
  <c r="AJ23" i="1" l="1"/>
  <c r="AB23" i="1" s="1"/>
  <c r="AE23" i="1"/>
  <c r="AF23" i="1" l="1"/>
  <c r="AG23" i="1" s="1"/>
  <c r="AH23" i="1" l="1"/>
  <c r="D37" i="2" s="1"/>
  <c r="C37" i="2"/>
  <c r="AI23" i="1"/>
  <c r="AN24" i="1" l="1"/>
  <c r="AM24" i="1"/>
  <c r="AK23" i="1"/>
  <c r="AJ24" i="1" l="1"/>
  <c r="AB24" i="1" s="1"/>
  <c r="AE24" i="1"/>
  <c r="AF24" i="1" l="1"/>
  <c r="AG24" i="1" s="1"/>
  <c r="AH24" i="1" l="1"/>
  <c r="D38" i="2" s="1"/>
  <c r="C38" i="2"/>
  <c r="AI24" i="1"/>
  <c r="AM25" i="1" l="1"/>
  <c r="AN25" i="1"/>
  <c r="AK24" i="1"/>
  <c r="AJ25" i="1" l="1"/>
  <c r="AB25" i="1" s="1"/>
  <c r="AE25" i="1"/>
  <c r="AF25" i="1" l="1"/>
  <c r="AG25" i="1" s="1"/>
  <c r="C39" i="2" l="1"/>
  <c r="AH25" i="1"/>
  <c r="D39" i="2" s="1"/>
  <c r="AI25" i="1" l="1"/>
  <c r="AN26" i="1" l="1"/>
  <c r="AM26" i="1"/>
  <c r="AK25" i="1"/>
  <c r="AJ26" i="1" l="1"/>
  <c r="AB26" i="1" s="1"/>
  <c r="AE26" i="1"/>
  <c r="AF26" i="1" l="1"/>
  <c r="AG26" i="1"/>
  <c r="C40" i="2" l="1"/>
  <c r="AH26" i="1"/>
  <c r="D40" i="2" s="1"/>
  <c r="AI26" i="1" l="1"/>
  <c r="AM27" i="1" l="1"/>
  <c r="AN27" i="1"/>
  <c r="AK26" i="1"/>
  <c r="AJ27" i="1" l="1"/>
  <c r="AB27" i="1" s="1"/>
  <c r="AE27" i="1"/>
  <c r="AF27" i="1" l="1"/>
  <c r="AG27" i="1"/>
  <c r="C41" i="2" l="1"/>
  <c r="AH27" i="1"/>
  <c r="D41" i="2" s="1"/>
  <c r="AI27" i="1"/>
  <c r="AM28" i="1" l="1"/>
  <c r="AN28" i="1"/>
  <c r="AK27" i="1"/>
  <c r="AJ28" i="1" l="1"/>
  <c r="AB28" i="1" s="1"/>
  <c r="AE28" i="1"/>
  <c r="AF28" i="1" l="1"/>
  <c r="AG28" i="1"/>
  <c r="C42" i="2" l="1"/>
  <c r="AH28" i="1"/>
  <c r="D42" i="2" s="1"/>
  <c r="AI28" i="1" l="1"/>
  <c r="AM29" i="1" l="1"/>
  <c r="AN29" i="1"/>
  <c r="AK28" i="1"/>
  <c r="AJ29" i="1" l="1"/>
  <c r="AB29" i="1" s="1"/>
  <c r="AE29" i="1"/>
  <c r="AF29" i="1" l="1"/>
  <c r="AG29" i="1"/>
  <c r="C43" i="2" l="1"/>
  <c r="AH29" i="1"/>
  <c r="D43" i="2" s="1"/>
  <c r="AI29" i="1" l="1"/>
  <c r="AN30" i="1" l="1"/>
  <c r="AM30" i="1"/>
  <c r="AK29" i="1"/>
  <c r="AJ30" i="1" l="1"/>
  <c r="AB30" i="1" s="1"/>
  <c r="AE30" i="1"/>
  <c r="AF30" i="1" l="1"/>
  <c r="AG30" i="1"/>
  <c r="C44" i="2" l="1"/>
  <c r="AH30" i="1"/>
  <c r="D44" i="2" s="1"/>
  <c r="AI30" i="1" l="1"/>
  <c r="AM31" i="1" l="1"/>
  <c r="AN31" i="1"/>
  <c r="AK30" i="1"/>
  <c r="AJ31" i="1" l="1"/>
  <c r="AB31" i="1" s="1"/>
  <c r="AE31" i="1"/>
  <c r="AF31" i="1" l="1"/>
  <c r="AG31" i="1"/>
  <c r="AH31" i="1" l="1"/>
  <c r="D45" i="2" s="1"/>
  <c r="C45" i="2"/>
  <c r="AI31" i="1"/>
  <c r="AM32" i="1" l="1"/>
  <c r="AN32" i="1"/>
  <c r="AK31" i="1"/>
  <c r="AJ32" i="1" l="1"/>
  <c r="AB32" i="1" s="1"/>
  <c r="AE32" i="1"/>
  <c r="AF32" i="1" l="1"/>
  <c r="AG32" i="1"/>
  <c r="AH32" i="1" l="1"/>
  <c r="D46" i="2" s="1"/>
  <c r="C46" i="2"/>
  <c r="AI32" i="1"/>
  <c r="AM33" i="1" l="1"/>
  <c r="AN33" i="1"/>
  <c r="AK32" i="1"/>
  <c r="AJ33" i="1" l="1"/>
  <c r="AB33" i="1" s="1"/>
  <c r="AE33" i="1"/>
  <c r="AF33" i="1" l="1"/>
  <c r="AG33" i="1"/>
  <c r="C47" i="2" l="1"/>
  <c r="AH33" i="1"/>
  <c r="D47" i="2" s="1"/>
  <c r="AI33" i="1"/>
  <c r="AM34" i="1" l="1"/>
  <c r="AN34" i="1"/>
  <c r="AK33" i="1"/>
  <c r="AJ34" i="1" l="1"/>
  <c r="AB34" i="1" s="1"/>
  <c r="AE34" i="1"/>
  <c r="AF34" i="1" l="1"/>
  <c r="AG34" i="1"/>
  <c r="AH34" i="1" l="1"/>
  <c r="D48" i="2" s="1"/>
  <c r="C48" i="2"/>
  <c r="AI34" i="1"/>
  <c r="AM35" i="1" l="1"/>
  <c r="AN35" i="1"/>
  <c r="AK34" i="1"/>
  <c r="AJ35" i="1" l="1"/>
  <c r="AB35" i="1" s="1"/>
  <c r="AE35" i="1"/>
  <c r="AF35" i="1" l="1"/>
  <c r="AG35" i="1"/>
  <c r="AH35" i="1" l="1"/>
  <c r="D49" i="2" s="1"/>
  <c r="C49" i="2"/>
  <c r="AI35" i="1"/>
  <c r="AM36" i="1" l="1"/>
  <c r="AN36" i="1"/>
  <c r="AK35" i="1"/>
  <c r="AJ36" i="1" l="1"/>
  <c r="AB36" i="1" s="1"/>
  <c r="AE36" i="1"/>
  <c r="AF36" i="1" l="1"/>
  <c r="AG36" i="1"/>
  <c r="AH36" i="1" l="1"/>
  <c r="D50" i="2" s="1"/>
  <c r="C50" i="2"/>
  <c r="AI36" i="1"/>
  <c r="AN37" i="1" l="1"/>
  <c r="AM37" i="1"/>
  <c r="AK36" i="1"/>
  <c r="AJ37" i="1" l="1"/>
  <c r="AB37" i="1" s="1"/>
  <c r="AE37" i="1"/>
  <c r="AF37" i="1" l="1"/>
  <c r="AG37" i="1"/>
  <c r="C51" i="2" l="1"/>
  <c r="AH37" i="1"/>
  <c r="D51" i="2" s="1"/>
  <c r="AI37" i="1"/>
  <c r="AN38" i="1" l="1"/>
  <c r="AM38" i="1"/>
  <c r="AK37" i="1"/>
  <c r="AJ38" i="1" l="1"/>
  <c r="AB38" i="1" s="1"/>
  <c r="AE38" i="1"/>
  <c r="AF38" i="1" l="1"/>
  <c r="AG38" i="1"/>
  <c r="C52" i="2" l="1"/>
  <c r="AH38" i="1"/>
  <c r="D52" i="2" s="1"/>
  <c r="AI38" i="1" l="1"/>
  <c r="AM39" i="1" l="1"/>
  <c r="AN39" i="1"/>
  <c r="AK38" i="1"/>
  <c r="AJ39" i="1" l="1"/>
  <c r="AB39" i="1" s="1"/>
  <c r="AE39" i="1"/>
  <c r="AF39" i="1" l="1"/>
  <c r="AG39" i="1"/>
  <c r="C53" i="2" l="1"/>
  <c r="AH39" i="1"/>
  <c r="D53" i="2" s="1"/>
  <c r="AI39" i="1"/>
  <c r="AM40" i="1" l="1"/>
  <c r="AN40" i="1"/>
  <c r="AK39" i="1"/>
  <c r="AJ40" i="1" l="1"/>
  <c r="AB40" i="1" s="1"/>
  <c r="AE40" i="1"/>
  <c r="AF40" i="1" l="1"/>
  <c r="AG40" i="1"/>
  <c r="AH40" i="1" l="1"/>
  <c r="C54" i="2"/>
  <c r="AI40" i="1"/>
  <c r="AN41" i="1" l="1"/>
  <c r="AM41" i="1"/>
  <c r="AK40" i="1"/>
  <c r="D54" i="2"/>
  <c r="AC40" i="1"/>
  <c r="AJ41" i="1" l="1"/>
  <c r="AB41" i="1" s="1"/>
  <c r="AE41" i="1"/>
  <c r="AF41" i="1" l="1"/>
  <c r="AG41" i="1"/>
  <c r="C55" i="2" l="1"/>
  <c r="AH41" i="1"/>
  <c r="D55" i="2" s="1"/>
  <c r="AI41" i="1"/>
  <c r="AN42" i="1" l="1"/>
  <c r="AM42" i="1"/>
  <c r="AK41" i="1"/>
  <c r="AJ42" i="1" l="1"/>
  <c r="AB42" i="1" s="1"/>
  <c r="AE42" i="1"/>
  <c r="AF42" i="1" l="1"/>
  <c r="AG42" i="1"/>
  <c r="AH42" i="1" l="1"/>
  <c r="D56" i="2" s="1"/>
  <c r="C56" i="2"/>
  <c r="AI42" i="1"/>
  <c r="AM43" i="1" l="1"/>
  <c r="AN43" i="1"/>
  <c r="AK42" i="1"/>
  <c r="AJ43" i="1" l="1"/>
  <c r="AB43" i="1" s="1"/>
  <c r="AE43" i="1"/>
  <c r="AF43" i="1" l="1"/>
  <c r="AG43" i="1"/>
  <c r="C57" i="2" l="1"/>
  <c r="AH43" i="1"/>
  <c r="D57" i="2" s="1"/>
  <c r="AI43" i="1" l="1"/>
  <c r="AM44" i="1" l="1"/>
  <c r="AN44" i="1"/>
  <c r="AK43" i="1"/>
  <c r="AJ44" i="1" l="1"/>
  <c r="AB44" i="1" s="1"/>
  <c r="AE44" i="1"/>
  <c r="AF44" i="1" l="1"/>
  <c r="AG44" i="1"/>
  <c r="C58" i="2" l="1"/>
  <c r="AH44" i="1"/>
  <c r="D58" i="2" s="1"/>
  <c r="AI44" i="1"/>
  <c r="AM45" i="1" l="1"/>
  <c r="AN45" i="1"/>
  <c r="AK44" i="1"/>
  <c r="AJ45" i="1" l="1"/>
  <c r="AB45" i="1" s="1"/>
  <c r="AE45" i="1"/>
  <c r="AF45" i="1" l="1"/>
  <c r="AG45" i="1"/>
  <c r="AH45" i="1" l="1"/>
  <c r="D59" i="2" s="1"/>
  <c r="C59" i="2"/>
  <c r="AI45" i="1"/>
  <c r="AN46" i="1" l="1"/>
  <c r="AM46" i="1"/>
  <c r="AK45" i="1"/>
  <c r="AJ46" i="1" l="1"/>
  <c r="AB46" i="1" s="1"/>
  <c r="AE46" i="1"/>
  <c r="AF46" i="1" l="1"/>
  <c r="AG46" i="1" s="1"/>
  <c r="C60" i="2" l="1"/>
  <c r="AH46" i="1"/>
  <c r="D60" i="2" s="1"/>
  <c r="AI46" i="1" l="1"/>
  <c r="AN47" i="1" l="1"/>
  <c r="AM47" i="1"/>
  <c r="AK46" i="1"/>
  <c r="AJ47" i="1" l="1"/>
  <c r="AB47" i="1" s="1"/>
  <c r="AE47" i="1"/>
  <c r="AF47" i="1" l="1"/>
  <c r="AG47" i="1"/>
  <c r="C61" i="2" l="1"/>
  <c r="AH47" i="1"/>
  <c r="D61" i="2" s="1"/>
  <c r="AI47" i="1"/>
  <c r="AN48" i="1" l="1"/>
  <c r="AM48" i="1"/>
  <c r="AK47" i="1"/>
  <c r="AJ48" i="1" l="1"/>
  <c r="AB48" i="1" s="1"/>
  <c r="AE48" i="1"/>
  <c r="AF48" i="1" l="1"/>
  <c r="AG48" i="1"/>
  <c r="C62" i="2" l="1"/>
  <c r="AH48" i="1"/>
  <c r="D62" i="2" s="1"/>
  <c r="AI48" i="1" l="1"/>
  <c r="AN49" i="1" l="1"/>
  <c r="AM49" i="1"/>
  <c r="AK48" i="1"/>
  <c r="AJ49" i="1" l="1"/>
  <c r="AB49" i="1" s="1"/>
  <c r="AE49" i="1"/>
  <c r="AF49" i="1" l="1"/>
  <c r="AG49" i="1"/>
  <c r="C63" i="2" l="1"/>
  <c r="AH49" i="1"/>
  <c r="D63" i="2" s="1"/>
  <c r="AI49" i="1"/>
  <c r="AN50" i="1" l="1"/>
  <c r="AM50" i="1"/>
  <c r="AK49" i="1"/>
  <c r="AJ50" i="1" l="1"/>
  <c r="AB50" i="1" s="1"/>
  <c r="AE50" i="1"/>
  <c r="AF50" i="1" l="1"/>
  <c r="AG50" i="1"/>
  <c r="C64" i="2" l="1"/>
  <c r="AH50" i="1"/>
  <c r="D64" i="2" s="1"/>
  <c r="AI50" i="1" l="1"/>
  <c r="AN51" i="1" l="1"/>
  <c r="AM51" i="1"/>
  <c r="AK50" i="1"/>
  <c r="AJ51" i="1" l="1"/>
  <c r="AB51" i="1" s="1"/>
  <c r="AE51" i="1"/>
  <c r="AF51" i="1" l="1"/>
  <c r="AG51" i="1"/>
  <c r="C65" i="2" l="1"/>
  <c r="AH51" i="1"/>
  <c r="D65" i="2" s="1"/>
  <c r="AI51" i="1" l="1"/>
  <c r="AN52" i="1" l="1"/>
  <c r="AM52" i="1"/>
  <c r="AK51" i="1"/>
  <c r="AJ52" i="1" l="1"/>
  <c r="AB52" i="1" s="1"/>
  <c r="AE52" i="1"/>
  <c r="AF52" i="1" l="1"/>
  <c r="AG52" i="1"/>
  <c r="C66" i="2" l="1"/>
  <c r="AH52" i="1"/>
  <c r="D66" i="2" s="1"/>
  <c r="AI52" i="1" l="1"/>
  <c r="AM53" i="1" l="1"/>
  <c r="AN53" i="1"/>
  <c r="AK52" i="1"/>
  <c r="AJ53" i="1" l="1"/>
  <c r="AB53" i="1" s="1"/>
  <c r="AE53" i="1"/>
  <c r="AF53" i="1" l="1"/>
  <c r="AG53" i="1"/>
  <c r="C67" i="2" l="1"/>
  <c r="AH53" i="1"/>
  <c r="D67" i="2" s="1"/>
  <c r="AI53" i="1"/>
  <c r="AN54" i="1" l="1"/>
  <c r="AM54" i="1"/>
  <c r="AK53" i="1"/>
  <c r="AJ54" i="1" l="1"/>
  <c r="AB54" i="1" s="1"/>
  <c r="AE54" i="1"/>
  <c r="AF54" i="1" l="1"/>
  <c r="AG54" i="1"/>
  <c r="C68" i="2" l="1"/>
  <c r="AH54" i="1"/>
  <c r="D68" i="2" s="1"/>
  <c r="AI54" i="1"/>
  <c r="AM55" i="1" l="1"/>
  <c r="AN55" i="1"/>
  <c r="AK54" i="1"/>
  <c r="AJ55" i="1" l="1"/>
  <c r="AB55" i="1" s="1"/>
  <c r="AE55" i="1"/>
  <c r="AF55" i="1" l="1"/>
  <c r="AG55" i="1"/>
  <c r="C69" i="2" l="1"/>
  <c r="AH55" i="1"/>
  <c r="D69" i="2" s="1"/>
  <c r="AI55" i="1" l="1"/>
  <c r="AN56" i="1" l="1"/>
  <c r="AM56" i="1"/>
  <c r="AK55" i="1"/>
  <c r="AJ56" i="1" l="1"/>
  <c r="AB56" i="1" s="1"/>
  <c r="AE56" i="1"/>
  <c r="AF56" i="1" l="1"/>
  <c r="AG56" i="1"/>
  <c r="C70" i="2" l="1"/>
  <c r="AH56" i="1"/>
  <c r="D70" i="2" s="1"/>
  <c r="AI56" i="1"/>
  <c r="AN57" i="1" l="1"/>
  <c r="AM57" i="1"/>
  <c r="AK56" i="1"/>
  <c r="AJ57" i="1" l="1"/>
  <c r="AB57" i="1" s="1"/>
  <c r="AE57" i="1"/>
  <c r="AF57" i="1" l="1"/>
  <c r="AG57" i="1"/>
  <c r="C71" i="2" l="1"/>
  <c r="AH57" i="1"/>
  <c r="D71" i="2" s="1"/>
  <c r="AI57" i="1"/>
  <c r="AM58" i="1" l="1"/>
  <c r="AN58" i="1"/>
  <c r="AK57" i="1"/>
  <c r="AJ58" i="1" l="1"/>
  <c r="AB58" i="1" s="1"/>
  <c r="AE58" i="1"/>
  <c r="AF58" i="1" l="1"/>
  <c r="AG58" i="1"/>
  <c r="C72" i="2" l="1"/>
  <c r="AH58" i="1"/>
  <c r="D72" i="2" s="1"/>
  <c r="AI58" i="1" l="1"/>
  <c r="AM59" i="1" l="1"/>
  <c r="AN59" i="1"/>
  <c r="AK58" i="1"/>
  <c r="AJ59" i="1" l="1"/>
  <c r="AB59" i="1" s="1"/>
  <c r="AE59" i="1"/>
  <c r="AF59" i="1" l="1"/>
  <c r="AG59" i="1"/>
  <c r="C73" i="2" l="1"/>
  <c r="AH59" i="1"/>
  <c r="D73" i="2" s="1"/>
  <c r="AI59" i="1" l="1"/>
  <c r="AM60" i="1" l="1"/>
  <c r="AN60" i="1"/>
  <c r="AK59" i="1"/>
  <c r="AJ60" i="1" l="1"/>
  <c r="AB60" i="1" s="1"/>
  <c r="AE60" i="1"/>
  <c r="AF60" i="1" l="1"/>
  <c r="AG60" i="1"/>
  <c r="C74" i="2" l="1"/>
  <c r="AH60" i="1"/>
  <c r="D74" i="2" s="1"/>
  <c r="AI60" i="1" l="1"/>
  <c r="AN61" i="1" l="1"/>
  <c r="AM61" i="1"/>
  <c r="AK60" i="1"/>
  <c r="AJ61" i="1" l="1"/>
  <c r="AB61" i="1" s="1"/>
  <c r="AE61" i="1"/>
  <c r="AF61" i="1" l="1"/>
  <c r="AG61" i="1"/>
  <c r="C75" i="2" l="1"/>
  <c r="AH61" i="1"/>
  <c r="D75" i="2" s="1"/>
  <c r="AI61" i="1"/>
  <c r="AN62" i="1" l="1"/>
  <c r="AM62" i="1"/>
  <c r="AK61" i="1"/>
  <c r="AJ62" i="1" l="1"/>
  <c r="AB62" i="1" s="1"/>
  <c r="AE62" i="1"/>
  <c r="AF62" i="1" l="1"/>
  <c r="AG62" i="1"/>
  <c r="C76" i="2" l="1"/>
  <c r="AH62" i="1"/>
  <c r="D76" i="2" s="1"/>
  <c r="AI62" i="1" l="1"/>
  <c r="AN63" i="1" l="1"/>
  <c r="AM63" i="1"/>
  <c r="AK62" i="1"/>
  <c r="AJ63" i="1" l="1"/>
  <c r="AB63" i="1" s="1"/>
  <c r="AE63" i="1"/>
  <c r="AF63" i="1" l="1"/>
  <c r="AG63" i="1"/>
  <c r="C77" i="2" l="1"/>
  <c r="AH63" i="1"/>
  <c r="D77" i="2" s="1"/>
  <c r="AI63" i="1" l="1"/>
  <c r="AM64" i="1" l="1"/>
  <c r="AN64" i="1"/>
  <c r="AK63" i="1"/>
  <c r="AJ64" i="1" l="1"/>
  <c r="AB64" i="1" s="1"/>
  <c r="AE64" i="1"/>
  <c r="AF64" i="1" l="1"/>
  <c r="AG64" i="1"/>
  <c r="AH64" i="1" l="1"/>
  <c r="D78" i="2" s="1"/>
  <c r="C78" i="2"/>
  <c r="AI64" i="1"/>
  <c r="AM65" i="1" l="1"/>
  <c r="AN65" i="1"/>
  <c r="AK64" i="1"/>
  <c r="AJ65" i="1" l="1"/>
  <c r="AB65" i="1" s="1"/>
  <c r="AE65" i="1"/>
  <c r="AF65" i="1" l="1"/>
  <c r="AG65" i="1"/>
  <c r="AH65" i="1" l="1"/>
  <c r="D79" i="2" s="1"/>
  <c r="C79" i="2"/>
  <c r="AI65" i="1"/>
  <c r="AN66" i="1" l="1"/>
  <c r="AM66" i="1"/>
  <c r="AK65" i="1"/>
  <c r="AJ66" i="1" l="1"/>
  <c r="AB66" i="1" s="1"/>
  <c r="AE66" i="1"/>
  <c r="AF66" i="1" l="1"/>
  <c r="AG66" i="1"/>
  <c r="C80" i="2" l="1"/>
  <c r="AH66" i="1"/>
  <c r="D80" i="2" s="1"/>
  <c r="AI66" i="1" l="1"/>
  <c r="AM67" i="1" l="1"/>
  <c r="AN67" i="1"/>
  <c r="AK66" i="1"/>
  <c r="AJ67" i="1" l="1"/>
  <c r="AB67" i="1" s="1"/>
  <c r="AE67" i="1"/>
  <c r="AF67" i="1" l="1"/>
  <c r="AG67" i="1"/>
  <c r="C81" i="2" l="1"/>
  <c r="AH67" i="1"/>
  <c r="D81" i="2" s="1"/>
  <c r="AI67" i="1"/>
  <c r="AN68" i="1" l="1"/>
  <c r="AM68" i="1"/>
  <c r="AK67" i="1"/>
  <c r="AJ68" i="1" l="1"/>
  <c r="AB68" i="1" s="1"/>
  <c r="AE68" i="1"/>
  <c r="AF68" i="1" l="1"/>
  <c r="AG68" i="1"/>
  <c r="AH68" i="1" l="1"/>
  <c r="D82" i="2" s="1"/>
  <c r="C82" i="2"/>
  <c r="AI68" i="1"/>
  <c r="AN69" i="1" l="1"/>
  <c r="AM69" i="1"/>
  <c r="AK68" i="1"/>
  <c r="AJ69" i="1" l="1"/>
  <c r="AB69" i="1" s="1"/>
  <c r="AE69" i="1"/>
  <c r="AF69" i="1" l="1"/>
  <c r="AG69" i="1" s="1"/>
  <c r="C83" i="2" l="1"/>
  <c r="AH69" i="1"/>
  <c r="D83" i="2" s="1"/>
  <c r="AI69" i="1" l="1"/>
  <c r="AM70" i="1" l="1"/>
  <c r="AN70" i="1"/>
  <c r="AK69" i="1"/>
  <c r="AJ70" i="1" l="1"/>
  <c r="AB70" i="1" s="1"/>
  <c r="AE70" i="1"/>
  <c r="AF70" i="1" l="1"/>
  <c r="AG70" i="1"/>
  <c r="AH70" i="1" l="1"/>
  <c r="D84" i="2" s="1"/>
  <c r="C84" i="2"/>
  <c r="AI70" i="1"/>
  <c r="AN71" i="1" l="1"/>
  <c r="AM71" i="1"/>
  <c r="AK70" i="1"/>
  <c r="AJ71" i="1" l="1"/>
  <c r="AB71" i="1" s="1"/>
  <c r="AE71" i="1"/>
  <c r="AF71" i="1" l="1"/>
  <c r="AG71" i="1"/>
  <c r="C85" i="2" l="1"/>
  <c r="AH71" i="1"/>
  <c r="D85" i="2" s="1"/>
  <c r="AI71" i="1"/>
  <c r="AN72" i="1" l="1"/>
  <c r="AM72" i="1"/>
  <c r="AK71" i="1"/>
  <c r="AJ72" i="1" l="1"/>
  <c r="AB72" i="1" s="1"/>
  <c r="AE72" i="1"/>
  <c r="AF72" i="1" l="1"/>
  <c r="AG72" i="1"/>
  <c r="AH72" i="1" l="1"/>
  <c r="D86" i="2" s="1"/>
  <c r="C86" i="2"/>
  <c r="AI72" i="1"/>
  <c r="AM73" i="1" l="1"/>
  <c r="AN73" i="1"/>
  <c r="AK72" i="1"/>
  <c r="AJ73" i="1" l="1"/>
  <c r="AB73" i="1" s="1"/>
  <c r="AE73" i="1"/>
  <c r="AF73" i="1" l="1"/>
  <c r="AG73" i="1"/>
  <c r="C87" i="2" l="1"/>
  <c r="AH73" i="1"/>
  <c r="D87" i="2" s="1"/>
  <c r="AI73" i="1"/>
  <c r="AN74" i="1" l="1"/>
  <c r="AM74" i="1"/>
  <c r="AK73" i="1"/>
  <c r="AJ74" i="1" l="1"/>
  <c r="AB74" i="1" s="1"/>
  <c r="AE74" i="1"/>
  <c r="AF74" i="1" l="1"/>
  <c r="AG74" i="1" s="1"/>
  <c r="C88" i="2" l="1"/>
  <c r="AH74" i="1"/>
  <c r="D88" i="2" s="1"/>
  <c r="AI74" i="1" l="1"/>
  <c r="AM75" i="1" l="1"/>
  <c r="AN75" i="1"/>
  <c r="AK74" i="1"/>
  <c r="AJ75" i="1" l="1"/>
  <c r="AB75" i="1" s="1"/>
  <c r="AE75" i="1"/>
  <c r="AF75" i="1" l="1"/>
  <c r="AG75" i="1"/>
  <c r="C89" i="2" l="1"/>
  <c r="AH75" i="1"/>
  <c r="D89" i="2" s="1"/>
  <c r="AI75" i="1" l="1"/>
  <c r="AN76" i="1" l="1"/>
  <c r="AM76" i="1"/>
  <c r="AK75" i="1"/>
  <c r="AJ76" i="1" l="1"/>
  <c r="AB76" i="1" s="1"/>
  <c r="AE76" i="1"/>
  <c r="AF76" i="1" l="1"/>
  <c r="AG76" i="1"/>
  <c r="AH76" i="1" l="1"/>
  <c r="D90" i="2" s="1"/>
  <c r="C90" i="2"/>
  <c r="AI76" i="1"/>
  <c r="AN77" i="1" l="1"/>
  <c r="AM77" i="1"/>
  <c r="AK76" i="1"/>
  <c r="AJ77" i="1" l="1"/>
  <c r="AB77" i="1" s="1"/>
  <c r="AE77" i="1"/>
  <c r="AF77" i="1" l="1"/>
  <c r="AG77" i="1"/>
  <c r="AH77" i="1" l="1"/>
  <c r="D91" i="2" s="1"/>
  <c r="C91" i="2"/>
  <c r="AI77" i="1"/>
  <c r="AN78" i="1" l="1"/>
  <c r="AM78" i="1"/>
  <c r="AK77" i="1"/>
  <c r="AJ78" i="1" l="1"/>
  <c r="AB78" i="1" s="1"/>
  <c r="AE78" i="1"/>
  <c r="AF78" i="1" l="1"/>
  <c r="AG78" i="1"/>
  <c r="C92" i="2" l="1"/>
  <c r="AH78" i="1"/>
  <c r="D92" i="2" s="1"/>
  <c r="AI78" i="1"/>
  <c r="AN79" i="1" l="1"/>
  <c r="AM79" i="1"/>
  <c r="AK78" i="1"/>
  <c r="AJ79" i="1" l="1"/>
  <c r="AB79" i="1" s="1"/>
  <c r="AE79" i="1"/>
  <c r="AF79" i="1" l="1"/>
  <c r="AG79" i="1"/>
  <c r="C93" i="2" l="1"/>
  <c r="AH79" i="1"/>
  <c r="D93" i="2" s="1"/>
  <c r="AI79" i="1"/>
  <c r="AM80" i="1" l="1"/>
  <c r="AN80" i="1"/>
  <c r="AK79" i="1"/>
  <c r="AJ80" i="1" l="1"/>
  <c r="AB80" i="1" s="1"/>
  <c r="AE80" i="1"/>
  <c r="AF80" i="1" l="1"/>
  <c r="AG80" i="1"/>
  <c r="C94" i="2" l="1"/>
  <c r="AH80" i="1"/>
  <c r="D94" i="2" s="1"/>
  <c r="AI80" i="1" l="1"/>
  <c r="AN81" i="1" l="1"/>
  <c r="AM81" i="1"/>
  <c r="AK80" i="1"/>
  <c r="AJ81" i="1" l="1"/>
  <c r="AB81" i="1" s="1"/>
  <c r="AE81" i="1"/>
  <c r="AF81" i="1" l="1"/>
  <c r="AG81" i="1"/>
  <c r="C95" i="2" l="1"/>
  <c r="AH81" i="1"/>
  <c r="D95" i="2" s="1"/>
  <c r="AI81" i="1" l="1"/>
  <c r="AN82" i="1" l="1"/>
  <c r="AM82" i="1"/>
  <c r="AK81" i="1"/>
  <c r="AE82" i="1" l="1"/>
  <c r="AJ82" i="1"/>
  <c r="AB82" i="1" s="1"/>
  <c r="AF82" i="1" l="1"/>
  <c r="AG82" i="1"/>
  <c r="AH82" i="1" l="1"/>
  <c r="D96" i="2" s="1"/>
  <c r="C96" i="2"/>
  <c r="AI82" i="1" l="1"/>
  <c r="AM83" i="1" l="1"/>
  <c r="AN83" i="1"/>
  <c r="AK82" i="1"/>
  <c r="AJ83" i="1" l="1"/>
  <c r="AB83" i="1" s="1"/>
  <c r="AE83" i="1"/>
  <c r="AF83" i="1" l="1"/>
  <c r="AG83" i="1"/>
  <c r="AH83" i="1" l="1"/>
  <c r="D97" i="2" s="1"/>
  <c r="AI83" i="1"/>
  <c r="C97" i="2"/>
  <c r="AM84" i="1" l="1"/>
  <c r="G2" i="2" s="1"/>
  <c r="AN84" i="1"/>
  <c r="G3" i="2" s="1"/>
  <c r="AK83" i="1"/>
  <c r="AE84" i="1" l="1"/>
  <c r="AJ84" i="1"/>
  <c r="AB84" i="1" s="1"/>
  <c r="AF84" i="1" l="1"/>
  <c r="AG84" i="1"/>
  <c r="C98" i="2" l="1"/>
  <c r="AH84" i="1"/>
  <c r="D98" i="2" s="1"/>
  <c r="AI84" i="1" l="1"/>
  <c r="AK84" i="1" s="1"/>
</calcChain>
</file>

<file path=xl/sharedStrings.xml><?xml version="1.0" encoding="utf-8"?>
<sst xmlns="http://schemas.openxmlformats.org/spreadsheetml/2006/main" count="28" uniqueCount="24">
  <si>
    <t>אחוזי תשואה</t>
  </si>
  <si>
    <t>גיל</t>
  </si>
  <si>
    <t>שנה</t>
  </si>
  <si>
    <t>הפקדה שנתית</t>
  </si>
  <si>
    <t>צבירה</t>
  </si>
  <si>
    <t>תשואה</t>
  </si>
  <si>
    <t>הפקדה + תשואה</t>
  </si>
  <si>
    <t>שכר קובע לפנסיה</t>
  </si>
  <si>
    <t>הפרשת עובד ומעביד לפנסיה</t>
  </si>
  <si>
    <t>הפקדה + תשואה - דמי ניהול</t>
  </si>
  <si>
    <t>הזנת נתונים אישיים</t>
  </si>
  <si>
    <t>שנת תחילת ההפרשה</t>
  </si>
  <si>
    <t>משיכה שנתית בנישואי הילדים</t>
  </si>
  <si>
    <t>צבירה כעת בקרן השתלמות</t>
  </si>
  <si>
    <t>דמי ניהול</t>
  </si>
  <si>
    <t>הפקדה + תשואה - דמי ניהול - משיכה</t>
  </si>
  <si>
    <t>משיכה חודשית</t>
  </si>
  <si>
    <t>משיכה שנתית</t>
  </si>
  <si>
    <t>משיכה</t>
  </si>
  <si>
    <t>משיכה חודשית צפויה בשנת:</t>
  </si>
  <si>
    <t>בני הבכור צפוי להינשא בשנת</t>
  </si>
  <si>
    <t>הפקדות עד משיכה</t>
  </si>
  <si>
    <t>תשואה עד משיכה</t>
  </si>
  <si>
    <t>צבירה במשיכה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</si>
</sst>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 &quot;₪&quot;\ * #,##0.00_ ;_ &quot;₪&quot;\ * \-#,##0.00_ ;_ &quot;₪&quot;\ * &quot;-&quot;??_ ;_ @_ "/>
    <numFmt numFmtId="164" formatCode="&quot;₪&quot;\ #,##0"/>
    <numFmt numFmtId="165" formatCode="&quot;₪&quot;\ #,##0.00"/>
    <numFmt numFmtId="166" formatCode="_ &quot;₪&quot;\ * #,##0_ ;_ &quot;₪&quot;\ * \-#,##0_ ;_ &quot;₪&quot;\ * &quot;-&quot;??_ ;_ @_ "/>
  </numFmts>
  <fonts count="15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1"/>
      <color theme="1"/>
      <name val="Arial"/>
      <family val="2"/>
    </font>
    <font>
      <sz val="11"/>
      <color rgb="FFFFFFFF"/>
      <name val="Calibri"/>
      <family val="2"/>
      <charset val="177"/>
    </font>
    <font>
      <sz val="11"/>
      <color rgb="FF000000"/>
      <name val="Calibri"/>
      <family val="2"/>
      <charset val="177"/>
    </font>
    <font>
      <sz val="11"/>
      <name val="Arial"/>
      <family val="2"/>
      <charset val="177"/>
      <scheme val="minor"/>
    </font>
    <font>
      <b/>
      <sz val="18"/>
      <color theme="3"/>
      <name val="Times New Roman"/>
      <family val="2"/>
      <charset val="177"/>
      <scheme val="major"/>
    </font>
    <font>
      <b/>
      <sz val="11"/>
      <color rgb="FF3F3F3F"/>
      <name val="Arial"/>
      <family val="2"/>
      <charset val="177"/>
      <scheme val="minor"/>
    </font>
    <font>
      <b/>
      <sz val="15"/>
      <color theme="3"/>
      <name val="Arial"/>
      <family val="2"/>
      <charset val="177"/>
      <scheme val="minor"/>
    </font>
    <font>
      <b/>
      <sz val="11"/>
      <color rgb="FFFA7D00"/>
      <name val="Arial"/>
      <family val="2"/>
      <charset val="177"/>
      <scheme val="minor"/>
    </font>
    <font>
      <b/>
      <sz val="14"/>
      <color theme="3"/>
      <name val="Times New Roman"/>
      <family val="2"/>
      <charset val="177"/>
      <scheme val="major"/>
    </font>
    <font>
      <b/>
      <sz val="11"/>
      <color theme="3"/>
      <name val="Times New Roman"/>
      <family val="2"/>
      <charset val="177"/>
      <scheme val="major"/>
    </font>
    <font>
      <b/>
      <sz val="12"/>
      <color theme="3"/>
      <name val="Times New Roman"/>
      <family val="2"/>
      <charset val="177"/>
      <scheme val="major"/>
    </font>
    <font>
      <sz val="11"/>
      <color rgb="FF3F3F76"/>
      <name val="Arial"/>
      <family val="2"/>
      <charset val="177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99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</borders>
  <cellStyleXfs count="10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7" borderId="2" applyNumberFormat="0" applyAlignment="0" applyProtection="0"/>
    <xf numFmtId="0" fontId="9" fillId="0" borderId="3" applyNumberFormat="0" applyFill="0" applyAlignment="0" applyProtection="0"/>
    <xf numFmtId="0" fontId="10" fillId="7" borderId="1" applyNumberFormat="0" applyAlignment="0" applyProtection="0"/>
    <xf numFmtId="0" fontId="14" fillId="9" borderId="1" applyNumberFormat="0" applyAlignment="0" applyProtection="0"/>
  </cellStyleXfs>
  <cellXfs count="31">
    <xf numFmtId="0" fontId="0" fillId="0" borderId="0" xfId="0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10" fontId="3" fillId="0" borderId="0" xfId="0" applyNumberFormat="1" applyFont="1" applyFill="1" applyBorder="1" applyAlignment="1"/>
    <xf numFmtId="0" fontId="4" fillId="5" borderId="0" xfId="1" applyFont="1" applyFill="1" applyBorder="1" applyAlignment="1">
      <alignment horizontal="center" vertical="center"/>
    </xf>
    <xf numFmtId="0" fontId="1" fillId="4" borderId="0" xfId="3" applyBorder="1" applyAlignment="1">
      <alignment horizontal="center" vertical="center"/>
    </xf>
    <xf numFmtId="164" fontId="0" fillId="0" borderId="0" xfId="0" applyNumberFormat="1"/>
    <xf numFmtId="164" fontId="5" fillId="6" borderId="0" xfId="2" applyNumberFormat="1" applyFont="1" applyFill="1" applyBorder="1" applyAlignment="1"/>
    <xf numFmtId="164" fontId="3" fillId="0" borderId="0" xfId="0" applyNumberFormat="1" applyFont="1" applyFill="1" applyBorder="1" applyAlignment="1"/>
    <xf numFmtId="165" fontId="3" fillId="0" borderId="0" xfId="0" applyNumberFormat="1" applyFont="1" applyFill="1" applyBorder="1" applyAlignment="1"/>
    <xf numFmtId="1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0" fillId="4" borderId="0" xfId="3" applyFont="1" applyBorder="1" applyAlignment="1">
      <alignment horizontal="center" vertical="center"/>
    </xf>
    <xf numFmtId="166" fontId="3" fillId="0" borderId="0" xfId="4" applyNumberFormat="1" applyFont="1" applyFill="1" applyBorder="1" applyAlignment="1"/>
    <xf numFmtId="166" fontId="0" fillId="0" borderId="0" xfId="4" applyNumberFormat="1" applyFont="1"/>
    <xf numFmtId="166" fontId="0" fillId="0" borderId="0" xfId="0" applyNumberFormat="1"/>
    <xf numFmtId="0" fontId="7" fillId="0" borderId="0" xfId="5"/>
    <xf numFmtId="166" fontId="8" fillId="7" borderId="2" xfId="6" applyNumberFormat="1"/>
    <xf numFmtId="166" fontId="8" fillId="7" borderId="2" xfId="6" applyNumberFormat="1" applyAlignment="1">
      <alignment horizontal="right" vertical="center" wrapText="1"/>
    </xf>
    <xf numFmtId="10" fontId="10" fillId="7" borderId="1" xfId="8" applyNumberFormat="1" applyAlignment="1">
      <alignment horizontal="center" vertical="center"/>
    </xf>
    <xf numFmtId="164" fontId="10" fillId="7" borderId="1" xfId="8" applyNumberFormat="1" applyAlignment="1">
      <alignment horizontal="center" vertical="center"/>
    </xf>
    <xf numFmtId="1" fontId="10" fillId="7" borderId="1" xfId="8" applyNumberFormat="1" applyAlignment="1">
      <alignment horizontal="center" vertical="center"/>
    </xf>
    <xf numFmtId="0" fontId="11" fillId="8" borderId="1" xfId="5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44" fontId="0" fillId="0" borderId="0" xfId="0" applyNumberFormat="1"/>
    <xf numFmtId="0" fontId="13" fillId="8" borderId="1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1" fontId="0" fillId="0" borderId="0" xfId="0" applyNumberFormat="1"/>
    <xf numFmtId="0" fontId="14" fillId="9" borderId="1" xfId="9"/>
    <xf numFmtId="0" fontId="12" fillId="0" borderId="0" xfId="5" applyFont="1" applyAlignment="1">
      <alignment horizontal="center" vertical="center" textRotation="180"/>
    </xf>
    <xf numFmtId="0" fontId="9" fillId="0" borderId="3" xfId="7" applyAlignment="1">
      <alignment horizontal="center"/>
    </xf>
  </cellXfs>
  <cellStyles count="10">
    <cellStyle name="20% - הדגשה1" xfId="2" builtinId="30"/>
    <cellStyle name="60% - הדגשה3" xfId="3" builtinId="40"/>
    <cellStyle name="Currency" xfId="4" builtinId="4"/>
    <cellStyle name="Normal" xfId="0" builtinId="0"/>
    <cellStyle name="הדגשה1" xfId="1" builtinId="29"/>
    <cellStyle name="חישוב" xfId="8" builtinId="22"/>
    <cellStyle name="כותרת" xfId="5" builtinId="15"/>
    <cellStyle name="כותרת 1" xfId="7" builtinId="16"/>
    <cellStyle name="פלט" xfId="6" builtinId="21"/>
    <cellStyle name="קלט" xfId="9" builtin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10</xdr:row>
      <xdr:rowOff>142875</xdr:rowOff>
    </xdr:from>
    <xdr:to>
      <xdr:col>12</xdr:col>
      <xdr:colOff>9526</xdr:colOff>
      <xdr:row>16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1227908074" y="2552700"/>
          <a:ext cx="6419851" cy="1228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/>
            <a:t>הטבלה מיועדת</a:t>
          </a:r>
          <a:r>
            <a:rPr lang="he-IL" sz="1100" baseline="0"/>
            <a:t> כדי לתת מבט כללי כמה תשואה ודמי ניהול קרטיים לגובה החיסכון בהשתלמות. (הטבלה מיועדת רק למי שקרן השתלמות היא כלי לחיסכון. ולא למי שמעוניין לצאת לשנת שבתון)</a:t>
          </a:r>
        </a:p>
        <a:p>
          <a:pPr algn="r" rtl="1"/>
          <a:r>
            <a:rPr lang="he-IL" sz="1100" baseline="0"/>
            <a:t>הטבלה אינה יכולה להיות מדויקת מכמה סיבות:</a:t>
          </a:r>
        </a:p>
        <a:p>
          <a:pPr algn="r" rtl="1"/>
          <a:r>
            <a:rPr lang="he-IL" sz="1100" baseline="0"/>
            <a:t>א. כי לא נוכל לדעת מראש כמה תשואה תעניק לנו הקרן.</a:t>
          </a:r>
        </a:p>
        <a:p>
          <a:pPr algn="r" rtl="1"/>
          <a:r>
            <a:rPr lang="he-IL" sz="1100" baseline="0"/>
            <a:t>ב. כי לא נוכל לדעת מראש בכמה יעלה מדד המחירים לצרכן.</a:t>
          </a:r>
        </a:p>
        <a:p>
          <a:pPr algn="r" rtl="1"/>
          <a:r>
            <a:rPr lang="he-IL" sz="1100" baseline="0"/>
            <a:t>ג. לא נוכל לדעת כמה הפרשות נפריש להשתלמות. כי המשכורות עולות בהתאם לוותק, למדד וכדומה. </a:t>
          </a:r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(וממילא ההפרשות להשתלמות עולות) </a:t>
          </a:r>
        </a:p>
        <a:p>
          <a:pPr algn="r" rtl="1"/>
          <a:r>
            <a:rPr lang="he-I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ד. הטבלה לא מחשבת הוצאות ניהול השקעה.</a:t>
          </a:r>
        </a:p>
      </xdr:txBody>
    </xdr:sp>
    <xdr:clientData/>
  </xdr:twoCellAnchor>
  <xdr:twoCellAnchor>
    <xdr:from>
      <xdr:col>1</xdr:col>
      <xdr:colOff>2085975</xdr:colOff>
      <xdr:row>8</xdr:row>
      <xdr:rowOff>161925</xdr:rowOff>
    </xdr:from>
    <xdr:to>
      <xdr:col>3</xdr:col>
      <xdr:colOff>161925</xdr:colOff>
      <xdr:row>14</xdr:row>
      <xdr:rowOff>142875</xdr:rowOff>
    </xdr:to>
    <xdr:sp macro="" textlink="">
      <xdr:nvSpPr>
        <xdr:cNvPr id="6" name="חץ: למעלה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11236966350" y="2343150"/>
          <a:ext cx="1190625" cy="1352550"/>
        </a:xfrm>
        <a:prstGeom prst="upArrow">
          <a:avLst/>
        </a:prstGeom>
        <a:solidFill>
          <a:schemeClr val="bg2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he-IL" sz="1200">
              <a:solidFill>
                <a:schemeClr val="accent2">
                  <a:lumMod val="75000"/>
                </a:schemeClr>
              </a:solidFill>
              <a:latin typeface="Aharoni" panose="02010803020104030203" pitchFamily="2" charset="-79"/>
              <a:cs typeface="+mj-cs"/>
            </a:rPr>
            <a:t>הזנת נתונים  אישיים</a:t>
          </a:r>
        </a:p>
      </xdr:txBody>
    </xdr:sp>
    <xdr:clientData/>
  </xdr:twoCellAnchor>
  <xdr:twoCellAnchor>
    <xdr:from>
      <xdr:col>3</xdr:col>
      <xdr:colOff>57150</xdr:colOff>
      <xdr:row>5</xdr:row>
      <xdr:rowOff>95251</xdr:rowOff>
    </xdr:from>
    <xdr:to>
      <xdr:col>4</xdr:col>
      <xdr:colOff>38100</xdr:colOff>
      <xdr:row>11</xdr:row>
      <xdr:rowOff>9525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11234604150" y="1362076"/>
          <a:ext cx="1952625" cy="1285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בדרך כלל מעסיק מפריש 7.5% מה'שכר קובע לפנסיה'. 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ולעובד מורידים 2.5% מה'שכר קובע לפנסיה'. 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סה"כ 10%. 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למורים וגננות מפרישים יותר.</a:t>
          </a:r>
        </a:p>
        <a:p>
          <a:pPr algn="ctr" rtl="1"/>
          <a:r>
            <a:rPr lang="he-IL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הכל כתוב בתלוש משכורת.</a:t>
          </a:r>
        </a:p>
      </xdr:txBody>
    </xdr:sp>
    <xdr:clientData/>
  </xdr:twoCellAnchor>
  <xdr:twoCellAnchor>
    <xdr:from>
      <xdr:col>0</xdr:col>
      <xdr:colOff>676275</xdr:colOff>
      <xdr:row>9</xdr:row>
      <xdr:rowOff>9525</xdr:rowOff>
    </xdr:from>
    <xdr:to>
      <xdr:col>1</xdr:col>
      <xdr:colOff>1962150</xdr:colOff>
      <xdr:row>14</xdr:row>
      <xdr:rowOff>171450</xdr:rowOff>
    </xdr:to>
    <xdr:sp macro="" textlink="">
      <xdr:nvSpPr>
        <xdr:cNvPr id="5" name="הסבר ענן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11237756925" y="2190750"/>
          <a:ext cx="1971675" cy="1304925"/>
        </a:xfrm>
        <a:prstGeom prst="snip2Diag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1" anchor="ctr"/>
        <a:lstStyle/>
        <a:p>
          <a:pPr algn="ctr" rtl="1"/>
          <a:r>
            <a:rPr lang="he-IL" sz="2000" b="0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 .Symbols kt"/>
              <a:cs typeface="Ahroni" pitchFamily="2" charset="-79"/>
            </a:rPr>
            <a:t>©</a:t>
          </a:r>
          <a:endParaRPr lang="en-US" sz="2000" b="0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 .Symbols kt"/>
            <a:cs typeface="Ahroni" pitchFamily="2" charset="-79"/>
          </a:endParaRPr>
        </a:p>
        <a:p>
          <a:pPr algn="ctr" rtl="1"/>
          <a:r>
            <a:rPr lang="he-IL" sz="1200" b="0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 .Symbols kt"/>
              <a:cs typeface="Ahroni" pitchFamily="2" charset="-79"/>
            </a:rPr>
            <a:t>ארי</a:t>
          </a:r>
          <a:r>
            <a:rPr lang="he-IL" sz="1200" b="0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 .Symbols kt"/>
              <a:cs typeface="Ahroni" pitchFamily="2" charset="-79"/>
            </a:rPr>
            <a:t> בכרמים</a:t>
          </a:r>
          <a:endParaRPr lang="en-US" sz="1200" b="0" cap="none" spc="0" baseline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 .Symbols kt"/>
            <a:cs typeface="Ahroni" pitchFamily="2" charset="-79"/>
          </a:endParaRPr>
        </a:p>
        <a:p>
          <a:pPr algn="ctr" rtl="1"/>
          <a:r>
            <a:rPr lang="en-US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Aribakramim@gmail.com </a:t>
          </a:r>
          <a:r>
            <a:rPr lang="en-US" sz="1200"/>
            <a:t> </a:t>
          </a:r>
          <a:endParaRPr lang="en-US" sz="1200" b="0" cap="none" spc="0" baseline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A .Symbols kt"/>
          </a:endParaRPr>
        </a:p>
        <a:p>
          <a:pPr algn="ctr" rtl="1"/>
          <a:r>
            <a:rPr lang="he-IL" sz="1200" b="0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 .Symbols kt"/>
            </a:rPr>
            <a:t> </a:t>
          </a:r>
          <a:endParaRPr lang="he-IL" sz="1200" b="0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8"/>
  <sheetViews>
    <sheetView rightToLeft="1" tabSelected="1" workbookViewId="0">
      <selection activeCell="D23" sqref="D23"/>
    </sheetView>
  </sheetViews>
  <sheetFormatPr defaultRowHeight="18" customHeight="1"/>
  <cols>
    <col min="2" max="2" width="29" customWidth="1"/>
    <col min="3" max="3" width="11.875" bestFit="1" customWidth="1"/>
    <col min="4" max="4" width="25.875" customWidth="1"/>
    <col min="6" max="6" width="19.5" customWidth="1"/>
    <col min="7" max="7" width="13.625" customWidth="1"/>
    <col min="8" max="8" width="9.125" customWidth="1"/>
    <col min="9" max="9" width="5.875" customWidth="1"/>
    <col min="10" max="10" width="4.875" customWidth="1"/>
    <col min="11" max="11" width="17.125" customWidth="1"/>
  </cols>
  <sheetData>
    <row r="1" spans="2:12" ht="27.75" customHeight="1" thickBot="1">
      <c r="B1" s="30" t="s">
        <v>10</v>
      </c>
      <c r="C1" s="30"/>
      <c r="D1" s="30"/>
    </row>
    <row r="2" spans="2:12" ht="18" customHeight="1" thickTop="1">
      <c r="B2" s="26" t="s">
        <v>14</v>
      </c>
      <c r="C2" s="19">
        <v>6.0000000000000001E-3</v>
      </c>
      <c r="D2" s="26" t="s">
        <v>8</v>
      </c>
      <c r="E2" s="1"/>
      <c r="F2" s="22" t="s">
        <v>21</v>
      </c>
      <c r="G2" s="17">
        <f>INDEX('גיליון חישובים'!AM:AM,MATCH(9.99999999999999E+307,'גיליון חישובים'!AM:AM))</f>
        <v>78000</v>
      </c>
      <c r="J2" s="25" t="s">
        <v>1</v>
      </c>
      <c r="K2" s="25" t="str">
        <f>IF(C8=100%,"משיכת כל הצבירה",IF(C8&lt;100%,"משיכה שנתית",""))</f>
        <v>משיכת כל הצבירה</v>
      </c>
      <c r="L2" s="27"/>
    </row>
    <row r="3" spans="2:12" ht="18" customHeight="1">
      <c r="B3" s="26" t="s">
        <v>7</v>
      </c>
      <c r="C3" s="20">
        <v>10000</v>
      </c>
      <c r="D3" s="19">
        <v>0.1</v>
      </c>
      <c r="E3" s="1"/>
      <c r="F3" s="22" t="s">
        <v>22</v>
      </c>
      <c r="G3" s="17">
        <f>INDEX('גיליון חישובים'!AN:AN,MATCH(9.99999999999999E+307,'גיליון חישובים'!AN:AN))</f>
        <v>16518.87427772292</v>
      </c>
      <c r="I3" s="29" t="s">
        <v>19</v>
      </c>
      <c r="J3" s="25">
        <f>C7</f>
        <v>2025</v>
      </c>
      <c r="K3" s="18">
        <f>VLOOKUP($J3,'גיליון חישובים'!$AA$4:$AJ$84,10,FALSE)</f>
        <v>94518.87427772292</v>
      </c>
    </row>
    <row r="4" spans="2:12" ht="18" customHeight="1">
      <c r="B4" s="26" t="s">
        <v>13</v>
      </c>
      <c r="C4" s="20">
        <v>30000</v>
      </c>
      <c r="D4" s="23">
        <f>C3*D3</f>
        <v>1000</v>
      </c>
      <c r="E4" s="1"/>
      <c r="F4" s="22" t="s">
        <v>23</v>
      </c>
      <c r="G4" s="18">
        <f>INDEX('גיליון חישובים'!AL:AL,MATCH(9.99999999999999E+307,'גיליון חישובים'!AL:AL))</f>
        <v>94518.87427772292</v>
      </c>
      <c r="I4" s="29"/>
      <c r="J4" s="25">
        <f t="shared" ref="J4:J13" si="0">J3+1</f>
        <v>2026</v>
      </c>
      <c r="K4" s="18">
        <f>VLOOKUP($J4,'גיליון חישובים'!$AA$4:$AJ$84,10,FALSE)</f>
        <v>18772.470026577619</v>
      </c>
    </row>
    <row r="5" spans="2:12" ht="18" customHeight="1">
      <c r="B5" s="26" t="s">
        <v>0</v>
      </c>
      <c r="C5" s="19">
        <v>7.0000000000000007E-2</v>
      </c>
      <c r="D5" s="2"/>
      <c r="E5" s="1"/>
      <c r="F5" s="16"/>
      <c r="G5" s="16"/>
      <c r="H5" s="16"/>
      <c r="I5" s="29"/>
      <c r="J5" s="25">
        <f t="shared" si="0"/>
        <v>2027</v>
      </c>
      <c r="K5" s="18">
        <f>VLOOKUP($J5,'גיליון חישובים'!$AA$4:$AJ$84,10,FALSE)</f>
        <v>13956.513644289804</v>
      </c>
    </row>
    <row r="6" spans="2:12" ht="18" customHeight="1">
      <c r="B6" s="26" t="s">
        <v>11</v>
      </c>
      <c r="C6" s="21">
        <v>2021</v>
      </c>
      <c r="D6" s="3"/>
      <c r="E6" s="1"/>
      <c r="I6" s="29"/>
      <c r="J6" s="25">
        <f>J5+1</f>
        <v>2028</v>
      </c>
      <c r="K6" s="18">
        <f>VLOOKUP($J6,'גיליון חישובים'!$AA$4:$AJ$84,10,FALSE)</f>
        <v>13650.315137503945</v>
      </c>
    </row>
    <row r="7" spans="2:12" ht="18" customHeight="1">
      <c r="B7" s="26" t="s">
        <v>20</v>
      </c>
      <c r="C7" s="21">
        <v>2025</v>
      </c>
      <c r="D7" s="3"/>
      <c r="E7" s="1"/>
      <c r="G7" s="15"/>
      <c r="I7" s="29"/>
      <c r="J7" s="25">
        <f t="shared" si="0"/>
        <v>2029</v>
      </c>
      <c r="K7" s="18">
        <f>VLOOKUP($J7,'גיליון חישובים'!$AA$4:$AJ$84,10,FALSE)</f>
        <v>13630.847036442501</v>
      </c>
    </row>
    <row r="8" spans="2:12" ht="18" customHeight="1">
      <c r="B8" s="26" t="s">
        <v>12</v>
      </c>
      <c r="C8" s="19">
        <v>1</v>
      </c>
      <c r="D8" s="3"/>
      <c r="E8" s="1"/>
      <c r="I8" s="29"/>
      <c r="J8" s="25">
        <f t="shared" si="0"/>
        <v>2030</v>
      </c>
      <c r="K8" s="18">
        <f>VLOOKUP($J8,'גיליון חישובים'!$AA$4:$AJ$84,10,FALSE)</f>
        <v>13629.609254577015</v>
      </c>
    </row>
    <row r="9" spans="2:12" ht="18" customHeight="1">
      <c r="D9" s="1"/>
      <c r="E9" s="1"/>
      <c r="G9" s="14"/>
      <c r="I9" s="29"/>
      <c r="J9" s="25">
        <f>J8+1</f>
        <v>2031</v>
      </c>
      <c r="K9" s="18">
        <f>VLOOKUP($J9,'גיליון חישובים'!$AA$4:$AJ$84,10,FALSE)</f>
        <v>13629.530556406007</v>
      </c>
    </row>
    <row r="10" spans="2:12" ht="18" customHeight="1">
      <c r="D10" s="1"/>
      <c r="E10" s="1"/>
      <c r="G10" s="15"/>
      <c r="I10" s="29"/>
      <c r="J10" s="25">
        <f t="shared" si="0"/>
        <v>2032</v>
      </c>
      <c r="K10" s="18">
        <f>VLOOKUP($J10,'גיליון חישובים'!$AA$4:$AJ$84,10,FALSE)</f>
        <v>13629.525552776293</v>
      </c>
    </row>
    <row r="11" spans="2:12" ht="18" customHeight="1">
      <c r="D11" s="1"/>
      <c r="E11" s="1"/>
      <c r="I11" s="29"/>
      <c r="J11" s="25">
        <f t="shared" si="0"/>
        <v>2033</v>
      </c>
      <c r="K11" s="18">
        <f>VLOOKUP($J11,'גיליון חישובים'!$AA$4:$AJ$84,10,FALSE)</f>
        <v>13629.525234645516</v>
      </c>
    </row>
    <row r="12" spans="2:12" ht="18" customHeight="1">
      <c r="D12" s="1"/>
      <c r="E12" s="1"/>
      <c r="I12" s="29"/>
      <c r="J12" s="25">
        <f t="shared" si="0"/>
        <v>2034</v>
      </c>
      <c r="K12" s="18">
        <f>VLOOKUP($J12,'גיליון חישובים'!$AA$4:$AJ$84,10,FALSE)</f>
        <v>13629.525214418762</v>
      </c>
    </row>
    <row r="13" spans="2:12" ht="18" customHeight="1">
      <c r="D13" s="1"/>
      <c r="E13" s="1"/>
      <c r="I13" s="29"/>
      <c r="J13" s="25">
        <f t="shared" si="0"/>
        <v>2035</v>
      </c>
      <c r="K13" s="18">
        <f>VLOOKUP($J13,'גיליון חישובים'!$AA$4:$AJ$84,10,FALSE)</f>
        <v>13629.525213132743</v>
      </c>
    </row>
    <row r="14" spans="2:12" ht="18" customHeight="1">
      <c r="D14" s="1"/>
      <c r="E14" s="1"/>
      <c r="G14" s="24"/>
    </row>
    <row r="17" spans="2:4" ht="18" customHeight="1">
      <c r="B17" s="28" t="s">
        <v>2</v>
      </c>
      <c r="C17" s="28" t="s">
        <v>4</v>
      </c>
      <c r="D17" s="28" t="s">
        <v>14</v>
      </c>
    </row>
    <row r="18" spans="2:4" ht="18" customHeight="1">
      <c r="B18" s="27">
        <f>C6</f>
        <v>2021</v>
      </c>
      <c r="C18" s="14">
        <f>VLOOKUP(B18,'גיליון חישובים'!$AA$4:$AH$84,7,FALSE)</f>
        <v>44940</v>
      </c>
      <c r="D18" s="14">
        <f>VLOOKUP(B18,'גיליון חישובים'!$AA$4:$AH$84,8,FALSE)</f>
        <v>269.64</v>
      </c>
    </row>
    <row r="19" spans="2:4" ht="18" customHeight="1">
      <c r="B19" s="27">
        <f>B18+1</f>
        <v>2022</v>
      </c>
      <c r="C19" s="14">
        <f>VLOOKUP(B19,'גיליון חישובים'!$AA$4:$AH$84,7,FALSE)</f>
        <v>60637.285199999998</v>
      </c>
      <c r="D19" s="14">
        <f>VLOOKUP(B19,'גיליון חישובים'!$AA$4:$AH$84,8,FALSE)</f>
        <v>363.82371119999999</v>
      </c>
    </row>
    <row r="20" spans="2:4" ht="18" customHeight="1">
      <c r="B20" s="27">
        <f t="shared" ref="B20:B83" si="1">B19+1</f>
        <v>2023</v>
      </c>
      <c r="C20" s="14">
        <f>VLOOKUP(B20,'גיליון חישובים'!$AA$4:$AH$84,7,FALSE)</f>
        <v>77332.603793016009</v>
      </c>
      <c r="D20" s="14">
        <f>VLOOKUP(B20,'גיליון חישובים'!$AA$4:$AH$84,8,FALSE)</f>
        <v>463.99562275809609</v>
      </c>
    </row>
    <row r="21" spans="2:4" ht="18" customHeight="1">
      <c r="B21" s="27">
        <f t="shared" si="1"/>
        <v>2024</v>
      </c>
      <c r="C21" s="14">
        <f>VLOOKUP(B21,'גיליון חישובים'!$AA$4:$AH$84,7,FALSE)</f>
        <v>95089.410742175969</v>
      </c>
      <c r="D21" s="14">
        <f>VLOOKUP(B21,'גיליון חישובים'!$AA$4:$AH$84,8,FALSE)</f>
        <v>570.53646445305583</v>
      </c>
    </row>
    <row r="22" spans="2:4" ht="18" customHeight="1">
      <c r="B22" s="27">
        <f t="shared" si="1"/>
        <v>2025</v>
      </c>
      <c r="C22" s="14">
        <f>VLOOKUP(B22,'גיליון חישובים'!$AA$4:$AH$84,7,FALSE)</f>
        <v>113975.19547716352</v>
      </c>
      <c r="D22" s="14">
        <f>VLOOKUP(B22,'גיליון חישובים'!$AA$4:$AH$84,8,FALSE)</f>
        <v>683.85117286298112</v>
      </c>
    </row>
    <row r="23" spans="2:4" ht="18" customHeight="1">
      <c r="B23" s="27">
        <f t="shared" si="1"/>
        <v>2026</v>
      </c>
      <c r="C23" s="14">
        <f>VLOOKUP(B23,'גיליון חישובים'!$AA$4:$AH$84,7,FALSE)</f>
        <v>32926.542928438052</v>
      </c>
      <c r="D23" s="14">
        <f>VLOOKUP(B23,'גיליון חישובים'!$AA$4:$AH$84,8,FALSE)</f>
        <v>197.55925757062832</v>
      </c>
    </row>
    <row r="24" spans="2:4" ht="18" customHeight="1">
      <c r="B24" s="27">
        <f t="shared" si="1"/>
        <v>2027</v>
      </c>
      <c r="C24" s="14">
        <f>VLOOKUP(B24,'גיליון חישובים'!$AA$4:$AH$84,7,FALSE)</f>
        <v>27773.46959939009</v>
      </c>
      <c r="D24" s="14">
        <f>VLOOKUP(B24,'גיליון חישובים'!$AA$4:$AH$84,8,FALSE)</f>
        <v>166.64081759634055</v>
      </c>
    </row>
    <row r="25" spans="2:4" ht="18" customHeight="1">
      <c r="B25" s="27">
        <f t="shared" si="1"/>
        <v>2028</v>
      </c>
      <c r="C25" s="14">
        <f>VLOOKUP(B25,'גיליון חישובים'!$AA$4:$AH$84,7,FALSE)</f>
        <v>27445.837197129222</v>
      </c>
      <c r="D25" s="14">
        <f>VLOOKUP(B25,'גיליון חישובים'!$AA$4:$AH$84,8,FALSE)</f>
        <v>164.67502318277533</v>
      </c>
    </row>
    <row r="26" spans="2:4" ht="18" customHeight="1">
      <c r="B26" s="27">
        <f t="shared" si="1"/>
        <v>2029</v>
      </c>
      <c r="C26" s="14">
        <f>VLOOKUP(B26,'גיליון חישובים'!$AA$4:$AH$84,7,FALSE)</f>
        <v>27425.006328993477</v>
      </c>
      <c r="D26" s="14">
        <f>VLOOKUP(B26,'גיליון חישובים'!$AA$4:$AH$84,8,FALSE)</f>
        <v>164.55003797396085</v>
      </c>
    </row>
    <row r="27" spans="2:4" ht="18" customHeight="1">
      <c r="B27" s="27">
        <f t="shared" si="1"/>
        <v>2030</v>
      </c>
      <c r="C27" s="14">
        <f>VLOOKUP(B27,'גיליון חישובים'!$AA$4:$AH$84,7,FALSE)</f>
        <v>27423.681902397406</v>
      </c>
      <c r="D27" s="14">
        <f>VLOOKUP(B27,'גיליון חישובים'!$AA$4:$AH$84,8,FALSE)</f>
        <v>164.54209141438443</v>
      </c>
    </row>
    <row r="28" spans="2:4" ht="18" customHeight="1">
      <c r="B28" s="27">
        <f t="shared" si="1"/>
        <v>2031</v>
      </c>
      <c r="C28" s="14">
        <f>VLOOKUP(B28,'גיליון חישובים'!$AA$4:$AH$84,7,FALSE)</f>
        <v>27423.597695354427</v>
      </c>
      <c r="D28" s="14">
        <f>VLOOKUP(B28,'גיליון חישובים'!$AA$4:$AH$84,8,FALSE)</f>
        <v>164.54158617212656</v>
      </c>
    </row>
    <row r="29" spans="2:4" ht="18" customHeight="1">
      <c r="B29" s="27">
        <f t="shared" si="1"/>
        <v>2032</v>
      </c>
      <c r="C29" s="14">
        <f>VLOOKUP(B29,'גיליון חישובים'!$AA$4:$AH$84,7,FALSE)</f>
        <v>27423.592341470634</v>
      </c>
      <c r="D29" s="14">
        <f>VLOOKUP(B29,'גיליון חישובים'!$AA$4:$AH$84,8,FALSE)</f>
        <v>164.5415540488238</v>
      </c>
    </row>
    <row r="30" spans="2:4" ht="18" customHeight="1">
      <c r="B30" s="27">
        <f t="shared" si="1"/>
        <v>2033</v>
      </c>
      <c r="C30" s="14">
        <f>VLOOKUP(B30,'גיליון חישובים'!$AA$4:$AH$84,7,FALSE)</f>
        <v>27423.592001070701</v>
      </c>
      <c r="D30" s="14">
        <f>VLOOKUP(B30,'גיליון חישובים'!$AA$4:$AH$84,8,FALSE)</f>
        <v>164.54155200642421</v>
      </c>
    </row>
    <row r="31" spans="2:4" ht="18" customHeight="1">
      <c r="B31" s="27">
        <f t="shared" si="1"/>
        <v>2034</v>
      </c>
      <c r="C31" s="14">
        <f>VLOOKUP(B31,'גיליון חישובים'!$AA$4:$AH$84,7,FALSE)</f>
        <v>27423.591979428074</v>
      </c>
      <c r="D31" s="14">
        <f>VLOOKUP(B31,'גיליון חישובים'!$AA$4:$AH$84,8,FALSE)</f>
        <v>164.54155187656846</v>
      </c>
    </row>
    <row r="32" spans="2:4" ht="18" customHeight="1">
      <c r="B32" s="27">
        <f t="shared" si="1"/>
        <v>2035</v>
      </c>
      <c r="C32" s="14">
        <f>VLOOKUP(B32,'גיליון חישובים'!$AA$4:$AH$84,7,FALSE)</f>
        <v>27423.591978052034</v>
      </c>
      <c r="D32" s="14">
        <f>VLOOKUP(B32,'גיליון חישובים'!$AA$4:$AH$84,8,FALSE)</f>
        <v>164.54155186831221</v>
      </c>
    </row>
    <row r="33" spans="2:4" ht="18" customHeight="1">
      <c r="B33" s="27">
        <f t="shared" si="1"/>
        <v>2036</v>
      </c>
      <c r="C33" s="14">
        <f>VLOOKUP(B33,'גיליון חישובים'!$AA$4:$AH$84,7,FALSE)</f>
        <v>27423.591977964548</v>
      </c>
      <c r="D33" s="14">
        <f>VLOOKUP(B33,'גיליון חישובים'!$AA$4:$AH$84,8,FALSE)</f>
        <v>164.54155186778729</v>
      </c>
    </row>
    <row r="34" spans="2:4" ht="18" customHeight="1">
      <c r="B34" s="27">
        <f t="shared" si="1"/>
        <v>2037</v>
      </c>
      <c r="C34" s="14">
        <f>VLOOKUP(B34,'גיליון חישובים'!$AA$4:$AH$84,7,FALSE)</f>
        <v>27423.591977958986</v>
      </c>
      <c r="D34" s="14">
        <f>VLOOKUP(B34,'גיליון חישובים'!$AA$4:$AH$84,8,FALSE)</f>
        <v>164.54155186775392</v>
      </c>
    </row>
    <row r="35" spans="2:4" ht="18" customHeight="1">
      <c r="B35" s="27">
        <f t="shared" si="1"/>
        <v>2038</v>
      </c>
      <c r="C35" s="14">
        <f>VLOOKUP(B35,'גיליון חישובים'!$AA$4:$AH$84,7,FALSE)</f>
        <v>27423.591977958633</v>
      </c>
      <c r="D35" s="14">
        <f>VLOOKUP(B35,'גיליון חישובים'!$AA$4:$AH$84,8,FALSE)</f>
        <v>164.54155186775179</v>
      </c>
    </row>
    <row r="36" spans="2:4" ht="18" customHeight="1">
      <c r="B36" s="27">
        <f t="shared" si="1"/>
        <v>2039</v>
      </c>
      <c r="C36" s="14">
        <f>VLOOKUP(B36,'גיליון חישובים'!$AA$4:$AH$84,7,FALSE)</f>
        <v>27423.591977958611</v>
      </c>
      <c r="D36" s="14">
        <f>VLOOKUP(B36,'גיליון חישובים'!$AA$4:$AH$84,8,FALSE)</f>
        <v>164.54155186775168</v>
      </c>
    </row>
    <row r="37" spans="2:4" ht="18" customHeight="1">
      <c r="B37" s="27">
        <f t="shared" si="1"/>
        <v>2040</v>
      </c>
      <c r="C37" s="14">
        <f>VLOOKUP(B37,'גיליון חישובים'!$AA$4:$AH$84,7,FALSE)</f>
        <v>27423.591977958607</v>
      </c>
      <c r="D37" s="14">
        <f>VLOOKUP(B37,'גיליון חישובים'!$AA$4:$AH$84,8,FALSE)</f>
        <v>164.54155186775165</v>
      </c>
    </row>
    <row r="38" spans="2:4" ht="18" customHeight="1">
      <c r="B38" s="27">
        <f t="shared" si="1"/>
        <v>2041</v>
      </c>
      <c r="C38" s="14">
        <f>VLOOKUP(B38,'גיליון חישובים'!$AA$4:$AH$84,7,FALSE)</f>
        <v>27423.591977958607</v>
      </c>
      <c r="D38" s="14">
        <f>VLOOKUP(B38,'גיליון חישובים'!$AA$4:$AH$84,8,FALSE)</f>
        <v>164.54155186775165</v>
      </c>
    </row>
    <row r="39" spans="2:4" ht="18" customHeight="1">
      <c r="B39" s="27">
        <f t="shared" si="1"/>
        <v>2042</v>
      </c>
      <c r="C39" s="14">
        <f>VLOOKUP(B39,'גיליון חישובים'!$AA$4:$AH$84,7,FALSE)</f>
        <v>27423.591977958607</v>
      </c>
      <c r="D39" s="14">
        <f>VLOOKUP(B39,'גיליון חישובים'!$AA$4:$AH$84,8,FALSE)</f>
        <v>164.54155186775165</v>
      </c>
    </row>
    <row r="40" spans="2:4" ht="18" customHeight="1">
      <c r="B40" s="27">
        <f t="shared" si="1"/>
        <v>2043</v>
      </c>
      <c r="C40" s="14">
        <f>VLOOKUP(B40,'גיליון חישובים'!$AA$4:$AH$84,7,FALSE)</f>
        <v>27423.591977958607</v>
      </c>
      <c r="D40" s="14">
        <f>VLOOKUP(B40,'גיליון חישובים'!$AA$4:$AH$84,8,FALSE)</f>
        <v>164.54155186775165</v>
      </c>
    </row>
    <row r="41" spans="2:4" ht="18" customHeight="1">
      <c r="B41" s="27">
        <f t="shared" si="1"/>
        <v>2044</v>
      </c>
      <c r="C41" s="14">
        <f>VLOOKUP(B41,'גיליון חישובים'!$AA$4:$AH$84,7,FALSE)</f>
        <v>27423.591977958607</v>
      </c>
      <c r="D41" s="14">
        <f>VLOOKUP(B41,'גיליון חישובים'!$AA$4:$AH$84,8,FALSE)</f>
        <v>164.54155186775165</v>
      </c>
    </row>
    <row r="42" spans="2:4" ht="18" customHeight="1">
      <c r="B42" s="27">
        <f t="shared" si="1"/>
        <v>2045</v>
      </c>
      <c r="C42" s="14">
        <f>VLOOKUP(B42,'גיליון חישובים'!$AA$4:$AH$84,7,FALSE)</f>
        <v>27423.591977958607</v>
      </c>
      <c r="D42" s="14">
        <f>VLOOKUP(B42,'גיליון חישובים'!$AA$4:$AH$84,8,FALSE)</f>
        <v>164.54155186775165</v>
      </c>
    </row>
    <row r="43" spans="2:4" ht="18" customHeight="1">
      <c r="B43" s="27">
        <f t="shared" si="1"/>
        <v>2046</v>
      </c>
      <c r="C43" s="14">
        <f>VLOOKUP(B43,'גיליון חישובים'!$AA$4:$AH$84,7,FALSE)</f>
        <v>27423.591977958607</v>
      </c>
      <c r="D43" s="14">
        <f>VLOOKUP(B43,'גיליון חישובים'!$AA$4:$AH$84,8,FALSE)</f>
        <v>164.54155186775165</v>
      </c>
    </row>
    <row r="44" spans="2:4" ht="18" customHeight="1">
      <c r="B44" s="27">
        <f t="shared" si="1"/>
        <v>2047</v>
      </c>
      <c r="C44" s="14">
        <f>VLOOKUP(B44,'גיליון חישובים'!$AA$4:$AH$84,7,FALSE)</f>
        <v>27423.591977958607</v>
      </c>
      <c r="D44" s="14">
        <f>VLOOKUP(B44,'גיליון חישובים'!$AA$4:$AH$84,8,FALSE)</f>
        <v>164.54155186775165</v>
      </c>
    </row>
    <row r="45" spans="2:4" ht="18" customHeight="1">
      <c r="B45" s="27">
        <f t="shared" si="1"/>
        <v>2048</v>
      </c>
      <c r="C45" s="14">
        <f>VLOOKUP(B45,'גיליון חישובים'!$AA$4:$AH$84,7,FALSE)</f>
        <v>27423.591977958607</v>
      </c>
      <c r="D45" s="14">
        <f>VLOOKUP(B45,'גיליון חישובים'!$AA$4:$AH$84,8,FALSE)</f>
        <v>164.54155186775165</v>
      </c>
    </row>
    <row r="46" spans="2:4" ht="18" customHeight="1">
      <c r="B46" s="27">
        <f t="shared" si="1"/>
        <v>2049</v>
      </c>
      <c r="C46" s="14">
        <f>VLOOKUP(B46,'גיליון חישובים'!$AA$4:$AH$84,7,FALSE)</f>
        <v>27423.591977958607</v>
      </c>
      <c r="D46" s="14">
        <f>VLOOKUP(B46,'גיליון חישובים'!$AA$4:$AH$84,8,FALSE)</f>
        <v>164.54155186775165</v>
      </c>
    </row>
    <row r="47" spans="2:4" ht="18" customHeight="1">
      <c r="B47" s="27">
        <f t="shared" si="1"/>
        <v>2050</v>
      </c>
      <c r="C47" s="14">
        <f>VLOOKUP(B47,'גיליון חישובים'!$AA$4:$AH$84,7,FALSE)</f>
        <v>27423.591977958607</v>
      </c>
      <c r="D47" s="14">
        <f>VLOOKUP(B47,'גיליון חישובים'!$AA$4:$AH$84,8,FALSE)</f>
        <v>164.54155186775165</v>
      </c>
    </row>
    <row r="48" spans="2:4" ht="18" customHeight="1">
      <c r="B48" s="27">
        <f t="shared" si="1"/>
        <v>2051</v>
      </c>
      <c r="C48" s="14">
        <f>VLOOKUP(B48,'גיליון חישובים'!$AA$4:$AH$84,7,FALSE)</f>
        <v>27423.591977958607</v>
      </c>
      <c r="D48" s="14">
        <f>VLOOKUP(B48,'גיליון חישובים'!$AA$4:$AH$84,8,FALSE)</f>
        <v>164.54155186775165</v>
      </c>
    </row>
    <row r="49" spans="2:4" ht="18" customHeight="1">
      <c r="B49" s="27">
        <f t="shared" si="1"/>
        <v>2052</v>
      </c>
      <c r="C49" s="14">
        <f>VLOOKUP(B49,'גיליון חישובים'!$AA$4:$AH$84,7,FALSE)</f>
        <v>27423.591977958607</v>
      </c>
      <c r="D49" s="14">
        <f>VLOOKUP(B49,'גיליון חישובים'!$AA$4:$AH$84,8,FALSE)</f>
        <v>164.54155186775165</v>
      </c>
    </row>
    <row r="50" spans="2:4" ht="18" customHeight="1">
      <c r="B50" s="27">
        <f t="shared" si="1"/>
        <v>2053</v>
      </c>
      <c r="C50" s="14">
        <f>VLOOKUP(B50,'גיליון חישובים'!$AA$4:$AH$84,7,FALSE)</f>
        <v>27423.591977958607</v>
      </c>
      <c r="D50" s="14">
        <f>VLOOKUP(B50,'גיליון חישובים'!$AA$4:$AH$84,8,FALSE)</f>
        <v>164.54155186775165</v>
      </c>
    </row>
    <row r="51" spans="2:4" ht="18" customHeight="1">
      <c r="B51" s="27">
        <f t="shared" si="1"/>
        <v>2054</v>
      </c>
      <c r="C51" s="14">
        <f>VLOOKUP(B51,'גיליון חישובים'!$AA$4:$AH$84,7,FALSE)</f>
        <v>27423.591977958607</v>
      </c>
      <c r="D51" s="14">
        <f>VLOOKUP(B51,'גיליון חישובים'!$AA$4:$AH$84,8,FALSE)</f>
        <v>164.54155186775165</v>
      </c>
    </row>
    <row r="52" spans="2:4" ht="18" customHeight="1">
      <c r="B52" s="27">
        <f t="shared" si="1"/>
        <v>2055</v>
      </c>
      <c r="C52" s="14">
        <f>VLOOKUP(B52,'גיליון חישובים'!$AA$4:$AH$84,7,FALSE)</f>
        <v>27423.591977958607</v>
      </c>
      <c r="D52" s="14">
        <f>VLOOKUP(B52,'גיליון חישובים'!$AA$4:$AH$84,8,FALSE)</f>
        <v>164.54155186775165</v>
      </c>
    </row>
    <row r="53" spans="2:4" ht="18" customHeight="1">
      <c r="B53" s="27">
        <f t="shared" si="1"/>
        <v>2056</v>
      </c>
      <c r="C53" s="14">
        <f>VLOOKUP(B53,'גיליון חישובים'!$AA$4:$AH$84,7,FALSE)</f>
        <v>27423.591977958607</v>
      </c>
      <c r="D53" s="14">
        <f>VLOOKUP(B53,'גיליון חישובים'!$AA$4:$AH$84,8,FALSE)</f>
        <v>164.54155186775165</v>
      </c>
    </row>
    <row r="54" spans="2:4" ht="18" customHeight="1">
      <c r="B54" s="27">
        <f t="shared" si="1"/>
        <v>2057</v>
      </c>
      <c r="C54" s="14">
        <f>VLOOKUP(B54,'גיליון חישובים'!$AA$4:$AH$84,7,FALSE)</f>
        <v>27423.591977958607</v>
      </c>
      <c r="D54" s="14">
        <f>VLOOKUP(B54,'גיליון חישובים'!$AA$4:$AH$84,8,FALSE)</f>
        <v>164.54155186775165</v>
      </c>
    </row>
    <row r="55" spans="2:4" ht="18" customHeight="1">
      <c r="B55" s="27">
        <f t="shared" si="1"/>
        <v>2058</v>
      </c>
      <c r="C55" s="14">
        <f>VLOOKUP(B55,'גיליון חישובים'!$AA$4:$AH$84,7,FALSE)</f>
        <v>27423.591977958607</v>
      </c>
      <c r="D55" s="14">
        <f>VLOOKUP(B55,'גיליון חישובים'!$AA$4:$AH$84,8,FALSE)</f>
        <v>164.54155186775165</v>
      </c>
    </row>
    <row r="56" spans="2:4" ht="18" customHeight="1">
      <c r="B56" s="27">
        <f t="shared" si="1"/>
        <v>2059</v>
      </c>
      <c r="C56" s="14">
        <f>VLOOKUP(B56,'גיליון חישובים'!$AA$4:$AH$84,7,FALSE)</f>
        <v>27423.591977958607</v>
      </c>
      <c r="D56" s="14">
        <f>VLOOKUP(B56,'גיליון חישובים'!$AA$4:$AH$84,8,FALSE)</f>
        <v>164.54155186775165</v>
      </c>
    </row>
    <row r="57" spans="2:4" ht="18" customHeight="1">
      <c r="B57" s="27">
        <f t="shared" si="1"/>
        <v>2060</v>
      </c>
      <c r="C57" s="14">
        <f>VLOOKUP(B57,'גיליון חישובים'!$AA$4:$AH$84,7,FALSE)</f>
        <v>27423.591977958607</v>
      </c>
      <c r="D57" s="14">
        <f>VLOOKUP(B57,'גיליון חישובים'!$AA$4:$AH$84,8,FALSE)</f>
        <v>164.54155186775165</v>
      </c>
    </row>
    <row r="58" spans="2:4" ht="18" customHeight="1">
      <c r="B58" s="27">
        <f t="shared" si="1"/>
        <v>2061</v>
      </c>
      <c r="C58" s="14">
        <f>VLOOKUP(B58,'גיליון חישובים'!$AA$4:$AH$84,7,FALSE)</f>
        <v>27423.591977958607</v>
      </c>
      <c r="D58" s="14">
        <f>VLOOKUP(B58,'גיליון חישובים'!$AA$4:$AH$84,8,FALSE)</f>
        <v>164.54155186775165</v>
      </c>
    </row>
    <row r="59" spans="2:4" ht="18" customHeight="1">
      <c r="B59" s="27">
        <f t="shared" si="1"/>
        <v>2062</v>
      </c>
      <c r="C59" s="14">
        <f>VLOOKUP(B59,'גיליון חישובים'!$AA$4:$AH$84,7,FALSE)</f>
        <v>27423.591977958607</v>
      </c>
      <c r="D59" s="14">
        <f>VLOOKUP(B59,'גיליון חישובים'!$AA$4:$AH$84,8,FALSE)</f>
        <v>164.54155186775165</v>
      </c>
    </row>
    <row r="60" spans="2:4" ht="18" customHeight="1">
      <c r="B60" s="27">
        <f t="shared" si="1"/>
        <v>2063</v>
      </c>
      <c r="C60" s="14">
        <f>VLOOKUP(B60,'גיליון חישובים'!$AA$4:$AH$84,7,FALSE)</f>
        <v>27423.591977958607</v>
      </c>
      <c r="D60" s="14">
        <f>VLOOKUP(B60,'גיליון חישובים'!$AA$4:$AH$84,8,FALSE)</f>
        <v>164.54155186775165</v>
      </c>
    </row>
    <row r="61" spans="2:4" ht="18" customHeight="1">
      <c r="B61" s="27">
        <f t="shared" si="1"/>
        <v>2064</v>
      </c>
      <c r="C61" s="14">
        <f>VLOOKUP(B61,'גיליון חישובים'!$AA$4:$AH$84,7,FALSE)</f>
        <v>27423.591977958607</v>
      </c>
      <c r="D61" s="14">
        <f>VLOOKUP(B61,'גיליון חישובים'!$AA$4:$AH$84,8,FALSE)</f>
        <v>164.54155186775165</v>
      </c>
    </row>
    <row r="62" spans="2:4" ht="18" customHeight="1">
      <c r="B62" s="27">
        <f t="shared" si="1"/>
        <v>2065</v>
      </c>
      <c r="C62" s="14">
        <f>VLOOKUP(B62,'גיליון חישובים'!$AA$4:$AH$84,7,FALSE)</f>
        <v>27423.591977958607</v>
      </c>
      <c r="D62" s="14">
        <f>VLOOKUP(B62,'גיליון חישובים'!$AA$4:$AH$84,8,FALSE)</f>
        <v>164.54155186775165</v>
      </c>
    </row>
    <row r="63" spans="2:4" ht="18" customHeight="1">
      <c r="B63" s="27">
        <f t="shared" si="1"/>
        <v>2066</v>
      </c>
      <c r="C63" s="14">
        <f>VLOOKUP(B63,'גיליון חישובים'!$AA$4:$AH$84,7,FALSE)</f>
        <v>27423.591977958607</v>
      </c>
      <c r="D63" s="14">
        <f>VLOOKUP(B63,'גיליון חישובים'!$AA$4:$AH$84,8,FALSE)</f>
        <v>164.54155186775165</v>
      </c>
    </row>
    <row r="64" spans="2:4" ht="18" customHeight="1">
      <c r="B64" s="27">
        <f t="shared" si="1"/>
        <v>2067</v>
      </c>
      <c r="C64" s="14">
        <f>VLOOKUP(B64,'גיליון חישובים'!$AA$4:$AH$84,7,FALSE)</f>
        <v>27423.591977958607</v>
      </c>
      <c r="D64" s="14">
        <f>VLOOKUP(B64,'גיליון חישובים'!$AA$4:$AH$84,8,FALSE)</f>
        <v>164.54155186775165</v>
      </c>
    </row>
    <row r="65" spans="2:4" ht="18" customHeight="1">
      <c r="B65" s="27">
        <f t="shared" si="1"/>
        <v>2068</v>
      </c>
      <c r="C65" s="14">
        <f>VLOOKUP(B65,'גיליון חישובים'!$AA$4:$AH$84,7,FALSE)</f>
        <v>27423.591977958607</v>
      </c>
      <c r="D65" s="14">
        <f>VLOOKUP(B65,'גיליון חישובים'!$AA$4:$AH$84,8,FALSE)</f>
        <v>164.54155186775165</v>
      </c>
    </row>
    <row r="66" spans="2:4" ht="18" customHeight="1">
      <c r="B66" s="27">
        <f t="shared" si="1"/>
        <v>2069</v>
      </c>
      <c r="C66" s="14">
        <f>VLOOKUP(B66,'גיליון חישובים'!$AA$4:$AH$84,7,FALSE)</f>
        <v>27423.591977958607</v>
      </c>
      <c r="D66" s="14">
        <f>VLOOKUP(B66,'גיליון חישובים'!$AA$4:$AH$84,8,FALSE)</f>
        <v>164.54155186775165</v>
      </c>
    </row>
    <row r="67" spans="2:4" ht="18" customHeight="1">
      <c r="B67" s="27">
        <f t="shared" si="1"/>
        <v>2070</v>
      </c>
      <c r="C67" s="14">
        <f>VLOOKUP(B67,'גיליון חישובים'!$AA$4:$AH$84,7,FALSE)</f>
        <v>27423.591977958607</v>
      </c>
      <c r="D67" s="14">
        <f>VLOOKUP(B67,'גיליון חישובים'!$AA$4:$AH$84,8,FALSE)</f>
        <v>164.54155186775165</v>
      </c>
    </row>
    <row r="68" spans="2:4" ht="18" customHeight="1">
      <c r="B68" s="27">
        <f t="shared" si="1"/>
        <v>2071</v>
      </c>
      <c r="C68" s="14">
        <f>VLOOKUP(B68,'גיליון חישובים'!$AA$4:$AH$84,7,FALSE)</f>
        <v>27423.591977958607</v>
      </c>
      <c r="D68" s="14">
        <f>VLOOKUP(B68,'גיליון חישובים'!$AA$4:$AH$84,8,FALSE)</f>
        <v>164.54155186775165</v>
      </c>
    </row>
    <row r="69" spans="2:4" ht="18" customHeight="1">
      <c r="B69" s="27">
        <f t="shared" si="1"/>
        <v>2072</v>
      </c>
      <c r="C69" s="14">
        <f>VLOOKUP(B69,'גיליון חישובים'!$AA$4:$AH$84,7,FALSE)</f>
        <v>27423.591977958607</v>
      </c>
      <c r="D69" s="14">
        <f>VLOOKUP(B69,'גיליון חישובים'!$AA$4:$AH$84,8,FALSE)</f>
        <v>164.54155186775165</v>
      </c>
    </row>
    <row r="70" spans="2:4" ht="18" customHeight="1">
      <c r="B70" s="27">
        <f t="shared" si="1"/>
        <v>2073</v>
      </c>
      <c r="C70" s="14">
        <f>VLOOKUP(B70,'גיליון חישובים'!$AA$4:$AH$84,7,FALSE)</f>
        <v>27423.591977958607</v>
      </c>
      <c r="D70" s="14">
        <f>VLOOKUP(B70,'גיליון חישובים'!$AA$4:$AH$84,8,FALSE)</f>
        <v>164.54155186775165</v>
      </c>
    </row>
    <row r="71" spans="2:4" ht="18" customHeight="1">
      <c r="B71" s="27">
        <f t="shared" si="1"/>
        <v>2074</v>
      </c>
      <c r="C71" s="14">
        <f>VLOOKUP(B71,'גיליון חישובים'!$AA$4:$AH$84,7,FALSE)</f>
        <v>27423.591977958607</v>
      </c>
      <c r="D71" s="14">
        <f>VLOOKUP(B71,'גיליון חישובים'!$AA$4:$AH$84,8,FALSE)</f>
        <v>164.54155186775165</v>
      </c>
    </row>
    <row r="72" spans="2:4" ht="18" customHeight="1">
      <c r="B72" s="27">
        <f t="shared" si="1"/>
        <v>2075</v>
      </c>
      <c r="C72" s="14">
        <f>VLOOKUP(B72,'גיליון חישובים'!$AA$4:$AH$84,7,FALSE)</f>
        <v>27423.591977958607</v>
      </c>
      <c r="D72" s="14">
        <f>VLOOKUP(B72,'גיליון חישובים'!$AA$4:$AH$84,8,FALSE)</f>
        <v>164.54155186775165</v>
      </c>
    </row>
    <row r="73" spans="2:4" ht="18" customHeight="1">
      <c r="B73" s="27">
        <f t="shared" si="1"/>
        <v>2076</v>
      </c>
      <c r="C73" s="14">
        <f>VLOOKUP(B73,'גיליון חישובים'!$AA$4:$AH$84,7,FALSE)</f>
        <v>27423.591977958607</v>
      </c>
      <c r="D73" s="14">
        <f>VLOOKUP(B73,'גיליון חישובים'!$AA$4:$AH$84,8,FALSE)</f>
        <v>164.54155186775165</v>
      </c>
    </row>
    <row r="74" spans="2:4" ht="18" customHeight="1">
      <c r="B74" s="27">
        <f t="shared" si="1"/>
        <v>2077</v>
      </c>
      <c r="C74" s="14">
        <f>VLOOKUP(B74,'גיליון חישובים'!$AA$4:$AH$84,7,FALSE)</f>
        <v>27423.591977958607</v>
      </c>
      <c r="D74" s="14">
        <f>VLOOKUP(B74,'גיליון חישובים'!$AA$4:$AH$84,8,FALSE)</f>
        <v>164.54155186775165</v>
      </c>
    </row>
    <row r="75" spans="2:4" ht="18" customHeight="1">
      <c r="B75" s="27">
        <f t="shared" si="1"/>
        <v>2078</v>
      </c>
      <c r="C75" s="14">
        <f>VLOOKUP(B75,'גיליון חישובים'!$AA$4:$AH$84,7,FALSE)</f>
        <v>27423.591977958607</v>
      </c>
      <c r="D75" s="14">
        <f>VLOOKUP(B75,'גיליון חישובים'!$AA$4:$AH$84,8,FALSE)</f>
        <v>164.54155186775165</v>
      </c>
    </row>
    <row r="76" spans="2:4" ht="18" customHeight="1">
      <c r="B76" s="27">
        <f t="shared" si="1"/>
        <v>2079</v>
      </c>
      <c r="C76" s="14">
        <f>VLOOKUP(B76,'גיליון חישובים'!$AA$4:$AH$84,7,FALSE)</f>
        <v>27423.591977958607</v>
      </c>
      <c r="D76" s="14">
        <f>VLOOKUP(B76,'גיליון חישובים'!$AA$4:$AH$84,8,FALSE)</f>
        <v>164.54155186775165</v>
      </c>
    </row>
    <row r="77" spans="2:4" ht="18" customHeight="1">
      <c r="B77" s="27">
        <f t="shared" si="1"/>
        <v>2080</v>
      </c>
      <c r="C77" s="14">
        <f>VLOOKUP(B77,'גיליון חישובים'!$AA$4:$AH$84,7,FALSE)</f>
        <v>27423.591977958607</v>
      </c>
      <c r="D77" s="14">
        <f>VLOOKUP(B77,'גיליון חישובים'!$AA$4:$AH$84,8,FALSE)</f>
        <v>164.54155186775165</v>
      </c>
    </row>
    <row r="78" spans="2:4" ht="18" customHeight="1">
      <c r="B78" s="27">
        <f t="shared" si="1"/>
        <v>2081</v>
      </c>
      <c r="C78" s="14">
        <f>VLOOKUP(B78,'גיליון חישובים'!$AA$4:$AH$84,7,FALSE)</f>
        <v>27423.591977958607</v>
      </c>
      <c r="D78" s="14">
        <f>VLOOKUP(B78,'גיליון חישובים'!$AA$4:$AH$84,8,FALSE)</f>
        <v>164.54155186775165</v>
      </c>
    </row>
    <row r="79" spans="2:4" ht="18" customHeight="1">
      <c r="B79" s="27">
        <f t="shared" si="1"/>
        <v>2082</v>
      </c>
      <c r="C79" s="14">
        <f>VLOOKUP(B79,'גיליון חישובים'!$AA$4:$AH$84,7,FALSE)</f>
        <v>27423.591977958607</v>
      </c>
      <c r="D79" s="14">
        <f>VLOOKUP(B79,'גיליון חישובים'!$AA$4:$AH$84,8,FALSE)</f>
        <v>164.54155186775165</v>
      </c>
    </row>
    <row r="80" spans="2:4" ht="18" customHeight="1">
      <c r="B80" s="27">
        <f t="shared" si="1"/>
        <v>2083</v>
      </c>
      <c r="C80" s="14">
        <f>VLOOKUP(B80,'גיליון חישובים'!$AA$4:$AH$84,7,FALSE)</f>
        <v>27423.591977958607</v>
      </c>
      <c r="D80" s="14">
        <f>VLOOKUP(B80,'גיליון חישובים'!$AA$4:$AH$84,8,FALSE)</f>
        <v>164.54155186775165</v>
      </c>
    </row>
    <row r="81" spans="2:4" ht="18" customHeight="1">
      <c r="B81" s="27">
        <f t="shared" si="1"/>
        <v>2084</v>
      </c>
      <c r="C81" s="14">
        <f>VLOOKUP(B81,'גיליון חישובים'!$AA$4:$AH$84,7,FALSE)</f>
        <v>27423.591977958607</v>
      </c>
      <c r="D81" s="14">
        <f>VLOOKUP(B81,'גיליון חישובים'!$AA$4:$AH$84,8,FALSE)</f>
        <v>164.54155186775165</v>
      </c>
    </row>
    <row r="82" spans="2:4" ht="18" customHeight="1">
      <c r="B82" s="27">
        <f t="shared" si="1"/>
        <v>2085</v>
      </c>
      <c r="C82" s="14">
        <f>VLOOKUP(B82,'גיליון חישובים'!$AA$4:$AH$84,7,FALSE)</f>
        <v>27423.591977958607</v>
      </c>
      <c r="D82" s="14">
        <f>VLOOKUP(B82,'גיליון חישובים'!$AA$4:$AH$84,8,FALSE)</f>
        <v>164.54155186775165</v>
      </c>
    </row>
    <row r="83" spans="2:4" ht="18" customHeight="1">
      <c r="B83" s="27">
        <f t="shared" si="1"/>
        <v>2086</v>
      </c>
      <c r="C83" s="14">
        <f>VLOOKUP(B83,'גיליון חישובים'!$AA$4:$AH$84,7,FALSE)</f>
        <v>27423.591977958607</v>
      </c>
      <c r="D83" s="14">
        <f>VLOOKUP(B83,'גיליון חישובים'!$AA$4:$AH$84,8,FALSE)</f>
        <v>164.54155186775165</v>
      </c>
    </row>
    <row r="84" spans="2:4" ht="18" customHeight="1">
      <c r="B84" s="27">
        <f t="shared" ref="B84:B98" si="2">B83+1</f>
        <v>2087</v>
      </c>
      <c r="C84" s="14">
        <f>VLOOKUP(B84,'גיליון חישובים'!$AA$4:$AH$84,7,FALSE)</f>
        <v>27423.591977958607</v>
      </c>
      <c r="D84" s="14">
        <f>VLOOKUP(B84,'גיליון חישובים'!$AA$4:$AH$84,8,FALSE)</f>
        <v>164.54155186775165</v>
      </c>
    </row>
    <row r="85" spans="2:4" ht="18" customHeight="1">
      <c r="B85" s="27">
        <f t="shared" si="2"/>
        <v>2088</v>
      </c>
      <c r="C85" s="14">
        <f>VLOOKUP(B85,'גיליון חישובים'!$AA$4:$AH$84,7,FALSE)</f>
        <v>27423.591977958607</v>
      </c>
      <c r="D85" s="14">
        <f>VLOOKUP(B85,'גיליון חישובים'!$AA$4:$AH$84,8,FALSE)</f>
        <v>164.54155186775165</v>
      </c>
    </row>
    <row r="86" spans="2:4" ht="18" customHeight="1">
      <c r="B86" s="27">
        <f t="shared" si="2"/>
        <v>2089</v>
      </c>
      <c r="C86" s="14">
        <f>VLOOKUP(B86,'גיליון חישובים'!$AA$4:$AH$84,7,FALSE)</f>
        <v>27423.591977958607</v>
      </c>
      <c r="D86" s="14">
        <f>VLOOKUP(B86,'גיליון חישובים'!$AA$4:$AH$84,8,FALSE)</f>
        <v>164.54155186775165</v>
      </c>
    </row>
    <row r="87" spans="2:4" ht="18" customHeight="1">
      <c r="B87" s="27">
        <f t="shared" si="2"/>
        <v>2090</v>
      </c>
      <c r="C87" s="14">
        <f>VLOOKUP(B87,'גיליון חישובים'!$AA$4:$AH$84,7,FALSE)</f>
        <v>27423.591977958607</v>
      </c>
      <c r="D87" s="14">
        <f>VLOOKUP(B87,'גיליון חישובים'!$AA$4:$AH$84,8,FALSE)</f>
        <v>164.54155186775165</v>
      </c>
    </row>
    <row r="88" spans="2:4" ht="18" customHeight="1">
      <c r="B88" s="27">
        <f t="shared" si="2"/>
        <v>2091</v>
      </c>
      <c r="C88" s="14">
        <f>VLOOKUP(B88,'גיליון חישובים'!$AA$4:$AH$84,7,FALSE)</f>
        <v>27423.591977958607</v>
      </c>
      <c r="D88" s="14">
        <f>VLOOKUP(B88,'גיליון חישובים'!$AA$4:$AH$84,8,FALSE)</f>
        <v>164.54155186775165</v>
      </c>
    </row>
    <row r="89" spans="2:4" ht="18" customHeight="1">
      <c r="B89" s="27">
        <f t="shared" si="2"/>
        <v>2092</v>
      </c>
      <c r="C89" s="14">
        <f>VLOOKUP(B89,'גיליון חישובים'!$AA$4:$AH$84,7,FALSE)</f>
        <v>27423.591977958607</v>
      </c>
      <c r="D89" s="14">
        <f>VLOOKUP(B89,'גיליון חישובים'!$AA$4:$AH$84,8,FALSE)</f>
        <v>164.54155186775165</v>
      </c>
    </row>
    <row r="90" spans="2:4" ht="18" customHeight="1">
      <c r="B90" s="27">
        <f t="shared" si="2"/>
        <v>2093</v>
      </c>
      <c r="C90" s="14">
        <f>VLOOKUP(B90,'גיליון חישובים'!$AA$4:$AH$84,7,FALSE)</f>
        <v>27423.591977958607</v>
      </c>
      <c r="D90" s="14">
        <f>VLOOKUP(B90,'גיליון חישובים'!$AA$4:$AH$84,8,FALSE)</f>
        <v>164.54155186775165</v>
      </c>
    </row>
    <row r="91" spans="2:4" ht="18" customHeight="1">
      <c r="B91" s="27">
        <f t="shared" si="2"/>
        <v>2094</v>
      </c>
      <c r="C91" s="14">
        <f>VLOOKUP(B91,'גיליון חישובים'!$AA$4:$AH$84,7,FALSE)</f>
        <v>27423.591977958607</v>
      </c>
      <c r="D91" s="14">
        <f>VLOOKUP(B91,'גיליון חישובים'!$AA$4:$AH$84,8,FALSE)</f>
        <v>164.54155186775165</v>
      </c>
    </row>
    <row r="92" spans="2:4" ht="18" customHeight="1">
      <c r="B92" s="27">
        <f t="shared" si="2"/>
        <v>2095</v>
      </c>
      <c r="C92" s="14">
        <f>VLOOKUP(B92,'גיליון חישובים'!$AA$4:$AH$84,7,FALSE)</f>
        <v>27423.591977958607</v>
      </c>
      <c r="D92" s="14">
        <f>VLOOKUP(B92,'גיליון חישובים'!$AA$4:$AH$84,8,FALSE)</f>
        <v>164.54155186775165</v>
      </c>
    </row>
    <row r="93" spans="2:4" ht="18" customHeight="1">
      <c r="B93" s="27">
        <f t="shared" si="2"/>
        <v>2096</v>
      </c>
      <c r="C93" s="14">
        <f>VLOOKUP(B93,'גיליון חישובים'!$AA$4:$AH$84,7,FALSE)</f>
        <v>27423.591977958607</v>
      </c>
      <c r="D93" s="14">
        <f>VLOOKUP(B93,'גיליון חישובים'!$AA$4:$AH$84,8,FALSE)</f>
        <v>164.54155186775165</v>
      </c>
    </row>
    <row r="94" spans="2:4" ht="18" customHeight="1">
      <c r="B94" s="27">
        <f t="shared" si="2"/>
        <v>2097</v>
      </c>
      <c r="C94" s="14">
        <f>VLOOKUP(B94,'גיליון חישובים'!$AA$4:$AH$84,7,FALSE)</f>
        <v>27423.591977958607</v>
      </c>
      <c r="D94" s="14">
        <f>VLOOKUP(B94,'גיליון חישובים'!$AA$4:$AH$84,8,FALSE)</f>
        <v>164.54155186775165</v>
      </c>
    </row>
    <row r="95" spans="2:4" ht="18" customHeight="1">
      <c r="B95" s="27">
        <f t="shared" si="2"/>
        <v>2098</v>
      </c>
      <c r="C95" s="14">
        <f>VLOOKUP(B95,'גיליון חישובים'!$AA$4:$AH$84,7,FALSE)</f>
        <v>27423.591977958607</v>
      </c>
      <c r="D95" s="14">
        <f>VLOOKUP(B95,'גיליון חישובים'!$AA$4:$AH$84,8,FALSE)</f>
        <v>164.54155186775165</v>
      </c>
    </row>
    <row r="96" spans="2:4" ht="18" customHeight="1">
      <c r="B96" s="27">
        <f t="shared" si="2"/>
        <v>2099</v>
      </c>
      <c r="C96" s="14">
        <f>VLOOKUP(B96,'גיליון חישובים'!$AA$4:$AH$84,7,FALSE)</f>
        <v>27423.591977958607</v>
      </c>
      <c r="D96" s="14">
        <f>VLOOKUP(B96,'גיליון חישובים'!$AA$4:$AH$84,8,FALSE)</f>
        <v>164.54155186775165</v>
      </c>
    </row>
    <row r="97" spans="2:4" ht="18" customHeight="1">
      <c r="B97" s="27">
        <f t="shared" si="2"/>
        <v>2100</v>
      </c>
      <c r="C97" s="14">
        <f>VLOOKUP(B97,'גיליון חישובים'!$AA$4:$AH$84,7,FALSE)</f>
        <v>27423.591977958607</v>
      </c>
      <c r="D97" s="14">
        <f>VLOOKUP(B97,'גיליון חישובים'!$AA$4:$AH$84,8,FALSE)</f>
        <v>164.54155186775165</v>
      </c>
    </row>
    <row r="98" spans="2:4" ht="18" customHeight="1">
      <c r="B98" s="27">
        <f t="shared" si="2"/>
        <v>2101</v>
      </c>
      <c r="C98" s="14">
        <f>VLOOKUP(B98,'גיליון חישובים'!$AA$4:$AH$84,7,FALSE)</f>
        <v>27423.591977958607</v>
      </c>
      <c r="D98" s="14">
        <f>VLOOKUP(B98,'גיליון חישובים'!$AA$4:$AH$84,8,FALSE)</f>
        <v>164.54155186775165</v>
      </c>
    </row>
  </sheetData>
  <mergeCells count="2">
    <mergeCell ref="I3:I13"/>
    <mergeCell ref="B1:D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Z1:AN84"/>
  <sheetViews>
    <sheetView rightToLeft="1" workbookViewId="0"/>
  </sheetViews>
  <sheetFormatPr defaultRowHeight="14.25"/>
  <cols>
    <col min="26" max="26" width="15.75" customWidth="1"/>
    <col min="27" max="27" width="10.25" customWidth="1"/>
    <col min="28" max="29" width="13.875" customWidth="1"/>
    <col min="30" max="33" width="15.625" customWidth="1"/>
    <col min="34" max="34" width="13.875" customWidth="1"/>
    <col min="35" max="35" width="19.5" customWidth="1"/>
    <col min="36" max="36" width="13.875" customWidth="1"/>
    <col min="37" max="37" width="26.75" customWidth="1"/>
    <col min="38" max="38" width="14.5" bestFit="1" customWidth="1"/>
    <col min="39" max="39" width="9.375" bestFit="1" customWidth="1"/>
    <col min="40" max="40" width="14.625" customWidth="1"/>
  </cols>
  <sheetData>
    <row r="1" spans="26:40" ht="20.100000000000001" customHeight="1">
      <c r="AD1" s="2"/>
      <c r="AE1" s="1"/>
      <c r="AF1" s="1"/>
      <c r="AG1" s="1"/>
    </row>
    <row r="2" spans="26:40">
      <c r="AD2" s="2"/>
      <c r="AE2" s="1"/>
      <c r="AF2" s="1"/>
      <c r="AG2" s="1"/>
      <c r="AN2" t="s">
        <v>18</v>
      </c>
    </row>
    <row r="3" spans="26:40" ht="15">
      <c r="AA3" s="4" t="s">
        <v>2</v>
      </c>
      <c r="AB3" s="12" t="s">
        <v>16</v>
      </c>
      <c r="AC3" s="9"/>
      <c r="AD3" s="4" t="s">
        <v>3</v>
      </c>
      <c r="AE3" s="4" t="s">
        <v>4</v>
      </c>
      <c r="AF3" s="4" t="s">
        <v>5</v>
      </c>
      <c r="AG3" s="4" t="s">
        <v>6</v>
      </c>
      <c r="AH3" s="5" t="s">
        <v>14</v>
      </c>
      <c r="AI3" s="4" t="s">
        <v>9</v>
      </c>
      <c r="AJ3" s="12" t="s">
        <v>17</v>
      </c>
      <c r="AK3" s="4" t="s">
        <v>15</v>
      </c>
    </row>
    <row r="4" spans="26:40" ht="15">
      <c r="Z4" s="11" t="str">
        <f>IF(AA4&gt;='גליון הזנת נתונים אישיים'!C$7,AN$2,"")</f>
        <v/>
      </c>
      <c r="AA4" s="10">
        <f>'גליון הזנת נתונים אישיים'!C6</f>
        <v>2021</v>
      </c>
      <c r="AB4" s="13" t="e">
        <f t="shared" ref="AB4:AB35" si="0">AJ4/12</f>
        <v>#VALUE!</v>
      </c>
      <c r="AC4" s="9"/>
      <c r="AD4" s="8">
        <f>'גליון הזנת נתונים אישיים'!D$4*12+'גליון הזנת נתונים אישיים'!C4</f>
        <v>42000</v>
      </c>
      <c r="AE4" s="8">
        <f>AD4</f>
        <v>42000</v>
      </c>
      <c r="AF4" s="8">
        <f>AE4*'גליון הזנת נתונים אישיים'!C$5</f>
        <v>2940.0000000000005</v>
      </c>
      <c r="AG4" s="6">
        <f>AE4+AF4</f>
        <v>44940</v>
      </c>
      <c r="AH4" s="9">
        <f>AG4*'גליון הזנת נתונים אישיים'!C$2</f>
        <v>269.64</v>
      </c>
      <c r="AI4" s="7">
        <f>AG4-AH4</f>
        <v>44670.36</v>
      </c>
      <c r="AJ4" s="9" t="str">
        <f>IF(Z4=AN$2,AI4*'גליון הזנת נתונים אישיים'!C$8,"")</f>
        <v/>
      </c>
      <c r="AK4" s="6">
        <f>AI4-SUM(AJ4:AJ4)</f>
        <v>44670.36</v>
      </c>
      <c r="AL4" t="str">
        <f>IF(AA4='גליון הזנת נתונים אישיים'!C$7,AI4,"")</f>
        <v/>
      </c>
      <c r="AM4" s="6" t="str">
        <f>IF(AL4=AI4,SUM(AD3:AD$4),"")</f>
        <v/>
      </c>
      <c r="AN4" s="15" t="str">
        <f t="shared" ref="AN4" si="1">IF(AL4=AI4,AL4-AM4,"")</f>
        <v/>
      </c>
    </row>
    <row r="5" spans="26:40" ht="15">
      <c r="Z5" s="11" t="str">
        <f>IF(AA5&gt;='גליון הזנת נתונים אישיים'!C$7,AN$2,"")</f>
        <v/>
      </c>
      <c r="AA5" s="10">
        <f>AA4+1</f>
        <v>2022</v>
      </c>
      <c r="AB5" s="13" t="e">
        <f>AJ5/12</f>
        <v>#VALUE!</v>
      </c>
      <c r="AC5" s="9"/>
      <c r="AD5" s="8">
        <f>'גליון הזנת נתונים אישיים'!D$4*12</f>
        <v>12000</v>
      </c>
      <c r="AE5" s="8">
        <f>AD5+AK4</f>
        <v>56670.36</v>
      </c>
      <c r="AF5" s="8">
        <f>AE5*'גליון הזנת נתונים אישיים'!C$5</f>
        <v>3966.9252000000006</v>
      </c>
      <c r="AG5" s="6">
        <f>AE5+AF5</f>
        <v>60637.285199999998</v>
      </c>
      <c r="AH5" s="9">
        <f>AG5*'גליון הזנת נתונים אישיים'!C$2</f>
        <v>363.82371119999999</v>
      </c>
      <c r="AI5" s="7">
        <f t="shared" ref="AI5:AI68" si="2">AG5-AH5</f>
        <v>60273.4614888</v>
      </c>
      <c r="AJ5" s="9" t="str">
        <f>IF(Z5=AN$2,AK4*'גליון הזנת נתונים אישיים'!C$8,"")</f>
        <v/>
      </c>
      <c r="AK5" s="6">
        <f t="shared" ref="AK5:AK68" si="3">AI5-SUM(AJ5:AJ5)</f>
        <v>60273.4614888</v>
      </c>
      <c r="AL5" t="str">
        <f>IF(AA5='גליון הזנת נתונים אישיים'!C$7,AI4,"")</f>
        <v/>
      </c>
      <c r="AM5" s="6" t="str">
        <f>IF(AL5=AI4,SUM(AD$4:AD4),"")</f>
        <v/>
      </c>
      <c r="AN5" s="15" t="str">
        <f>IF(AL5=AI4,AL5-AM5,"")</f>
        <v/>
      </c>
    </row>
    <row r="6" spans="26:40" ht="15">
      <c r="Z6" s="11" t="str">
        <f>IF(AA6&gt;='גליון הזנת נתונים אישיים'!C$7,AN$2,"")</f>
        <v/>
      </c>
      <c r="AA6" s="10">
        <f t="shared" ref="AA6:AA69" si="4">AA5+1</f>
        <v>2023</v>
      </c>
      <c r="AB6" s="13" t="e">
        <f t="shared" si="0"/>
        <v>#VALUE!</v>
      </c>
      <c r="AC6" s="9"/>
      <c r="AD6" s="8">
        <f>'גליון הזנת נתונים אישיים'!D$4*12</f>
        <v>12000</v>
      </c>
      <c r="AE6" s="8">
        <f t="shared" ref="AE6:AE69" si="5">AD6+AK5</f>
        <v>72273.461488800007</v>
      </c>
      <c r="AF6" s="8">
        <f>AE6*'גליון הזנת נתונים אישיים'!C$5</f>
        <v>5059.1423042160013</v>
      </c>
      <c r="AG6" s="6">
        <f>AE6+AF6</f>
        <v>77332.603793016009</v>
      </c>
      <c r="AH6" s="9">
        <f>AG6*'גליון הזנת נתונים אישיים'!C$2</f>
        <v>463.99562275809609</v>
      </c>
      <c r="AI6" s="7">
        <f t="shared" si="2"/>
        <v>76868.60817025791</v>
      </c>
      <c r="AJ6" s="9" t="str">
        <f>IF(Z6=AN$2,AK5*'גליון הזנת נתונים אישיים'!C$8,"")</f>
        <v/>
      </c>
      <c r="AK6" s="6">
        <f t="shared" si="3"/>
        <v>76868.60817025791</v>
      </c>
      <c r="AL6" t="str">
        <f>IF(AA6='גליון הזנת נתונים אישיים'!C$7,AI5,"")</f>
        <v/>
      </c>
      <c r="AM6" s="6" t="str">
        <f>IF(AL6=AI5,SUM(AD$4:AD5),"")</f>
        <v/>
      </c>
      <c r="AN6" s="15" t="str">
        <f t="shared" ref="AN6:AN69" si="6">IF(AL6=AI5,AL6-AM6,"")</f>
        <v/>
      </c>
    </row>
    <row r="7" spans="26:40" ht="15">
      <c r="Z7" s="11" t="str">
        <f>IF(AA7&gt;='גליון הזנת נתונים אישיים'!C$7,AN$2,"")</f>
        <v/>
      </c>
      <c r="AA7" s="10">
        <f t="shared" si="4"/>
        <v>2024</v>
      </c>
      <c r="AB7" s="13" t="e">
        <f t="shared" si="0"/>
        <v>#VALUE!</v>
      </c>
      <c r="AC7" s="9"/>
      <c r="AD7" s="8">
        <f>'גליון הזנת נתונים אישיים'!D$4*12</f>
        <v>12000</v>
      </c>
      <c r="AE7" s="8">
        <f t="shared" si="5"/>
        <v>88868.60817025791</v>
      </c>
      <c r="AF7" s="8">
        <f>AE7*'גליון הזנת נתונים אישיים'!C$5</f>
        <v>6220.8025719180541</v>
      </c>
      <c r="AG7" s="6">
        <f t="shared" ref="AG7:AG45" si="7">AE7+AF7</f>
        <v>95089.410742175969</v>
      </c>
      <c r="AH7" s="9">
        <f>AG7*'גליון הזנת נתונים אישיים'!C$2</f>
        <v>570.53646445305583</v>
      </c>
      <c r="AI7" s="7">
        <f t="shared" si="2"/>
        <v>94518.87427772292</v>
      </c>
      <c r="AJ7" s="9" t="str">
        <f>IF(Z7=AN$2,AK6*'גליון הזנת נתונים אישיים'!C$8,"")</f>
        <v/>
      </c>
      <c r="AK7" s="6">
        <f t="shared" si="3"/>
        <v>94518.87427772292</v>
      </c>
      <c r="AL7" t="str">
        <f>IF(AA7='גליון הזנת נתונים אישיים'!C$7,AI6,"")</f>
        <v/>
      </c>
      <c r="AM7" s="6" t="str">
        <f>IF(AL7=AI6,SUM(AD$4:AD6),"")</f>
        <v/>
      </c>
      <c r="AN7" s="15" t="str">
        <f t="shared" si="6"/>
        <v/>
      </c>
    </row>
    <row r="8" spans="26:40" ht="15">
      <c r="Z8" s="11" t="str">
        <f>IF(AA8&gt;='גליון הזנת נתונים אישיים'!C$7,AN$2,"")</f>
        <v>משיכה</v>
      </c>
      <c r="AA8" s="10">
        <f t="shared" si="4"/>
        <v>2025</v>
      </c>
      <c r="AB8" s="13">
        <f>AJ8/12</f>
        <v>7876.5728564769097</v>
      </c>
      <c r="AC8" s="9"/>
      <c r="AD8" s="8">
        <f>'גליון הזנת נתונים אישיים'!D$4*12</f>
        <v>12000</v>
      </c>
      <c r="AE8" s="8">
        <f t="shared" si="5"/>
        <v>106518.87427772292</v>
      </c>
      <c r="AF8" s="8">
        <f>AE8*'גליון הזנת נתונים אישיים'!C$5</f>
        <v>7456.3211994406047</v>
      </c>
      <c r="AG8" s="6">
        <f t="shared" si="7"/>
        <v>113975.19547716352</v>
      </c>
      <c r="AH8" s="9">
        <f>AG8*'גליון הזנת נתונים אישיים'!C$2</f>
        <v>683.85117286298112</v>
      </c>
      <c r="AI8" s="7">
        <f t="shared" si="2"/>
        <v>113291.34430430054</v>
      </c>
      <c r="AJ8" s="9">
        <f>IF(Z8=AN$2,AK7*'גליון הזנת נתונים אישיים'!C$8,"")</f>
        <v>94518.87427772292</v>
      </c>
      <c r="AK8" s="6">
        <f>AI8-SUM(AJ8:AJ8)</f>
        <v>18772.470026577619</v>
      </c>
      <c r="AL8">
        <f>IF(AA8='גליון הזנת נתונים אישיים'!C$7,AI7,"")</f>
        <v>94518.87427772292</v>
      </c>
      <c r="AM8" s="6">
        <f>IF(AL8=AI7,SUM(AD$4:AD7),"")</f>
        <v>78000</v>
      </c>
      <c r="AN8" s="15">
        <f t="shared" si="6"/>
        <v>16518.87427772292</v>
      </c>
    </row>
    <row r="9" spans="26:40" ht="15">
      <c r="Z9" s="11" t="str">
        <f>IF(AA9&gt;='גליון הזנת נתונים אישיים'!C$7,AN$2,"")</f>
        <v>משיכה</v>
      </c>
      <c r="AA9" s="10">
        <f t="shared" si="4"/>
        <v>2026</v>
      </c>
      <c r="AB9" s="13">
        <f t="shared" si="0"/>
        <v>1564.3725022148017</v>
      </c>
      <c r="AC9" s="9"/>
      <c r="AD9" s="8">
        <f>'גליון הזנת נתונים אישיים'!D$4*12</f>
        <v>12000</v>
      </c>
      <c r="AE9" s="8">
        <f>AD9+AK8</f>
        <v>30772.470026577619</v>
      </c>
      <c r="AF9" s="8">
        <f>AE9*'גליון הזנת נתונים אישיים'!C$5</f>
        <v>2154.0729018604334</v>
      </c>
      <c r="AG9" s="6">
        <f>AE9+AF9</f>
        <v>32926.542928438052</v>
      </c>
      <c r="AH9" s="9">
        <f>AG9*'גליון הזנת נתונים אישיים'!C$2</f>
        <v>197.55925757062832</v>
      </c>
      <c r="AI9" s="7">
        <f t="shared" si="2"/>
        <v>32728.983670867423</v>
      </c>
      <c r="AJ9" s="9">
        <f>IF(Z9=AN$2,AK8*'גליון הזנת נתונים אישיים'!C$8,"")</f>
        <v>18772.470026577619</v>
      </c>
      <c r="AK9" s="6">
        <f t="shared" si="3"/>
        <v>13956.513644289804</v>
      </c>
      <c r="AL9" t="str">
        <f>IF(AA9='גליון הזנת נתונים אישיים'!C$7,AI8,"")</f>
        <v/>
      </c>
      <c r="AM9" s="6" t="str">
        <f>IF(AL9=AI8,SUM(AD$4:AD8),"")</f>
        <v/>
      </c>
      <c r="AN9" s="15" t="str">
        <f t="shared" si="6"/>
        <v/>
      </c>
    </row>
    <row r="10" spans="26:40" ht="15">
      <c r="Z10" s="11" t="str">
        <f>IF(AA10&gt;='גליון הזנת נתונים אישיים'!C$7,AN$2,"")</f>
        <v>משיכה</v>
      </c>
      <c r="AA10" s="10">
        <f t="shared" si="4"/>
        <v>2027</v>
      </c>
      <c r="AB10" s="13">
        <f t="shared" si="0"/>
        <v>1163.042803690817</v>
      </c>
      <c r="AC10" s="9"/>
      <c r="AD10" s="8">
        <f>'גליון הזנת נתונים אישיים'!D$4*12</f>
        <v>12000</v>
      </c>
      <c r="AE10" s="8">
        <f t="shared" si="5"/>
        <v>25956.513644289804</v>
      </c>
      <c r="AF10" s="8">
        <f>AE10*'גליון הזנת נתונים אישיים'!C$5</f>
        <v>1816.9559551002865</v>
      </c>
      <c r="AG10" s="6">
        <f>AE10+AF10</f>
        <v>27773.46959939009</v>
      </c>
      <c r="AH10" s="9">
        <f>AG10*'גליון הזנת נתונים אישיים'!C$2</f>
        <v>166.64081759634055</v>
      </c>
      <c r="AI10" s="7">
        <f t="shared" si="2"/>
        <v>27606.828781793749</v>
      </c>
      <c r="AJ10" s="9">
        <f>IF(Z10=AN$2,AK9*'גליון הזנת נתונים אישיים'!C$8,"")</f>
        <v>13956.513644289804</v>
      </c>
      <c r="AK10" s="6">
        <f t="shared" si="3"/>
        <v>13650.315137503945</v>
      </c>
      <c r="AL10" t="str">
        <f>IF(AA10='גליון הזנת נתונים אישיים'!C$7,AI9,"")</f>
        <v/>
      </c>
      <c r="AM10" s="6" t="str">
        <f>IF(AL10=AI9,SUM(AD$4:AD9),"")</f>
        <v/>
      </c>
      <c r="AN10" s="15" t="str">
        <f t="shared" si="6"/>
        <v/>
      </c>
    </row>
    <row r="11" spans="26:40" ht="15">
      <c r="Z11" s="11" t="str">
        <f>IF(AA11&gt;='גליון הזנת נתונים אישיים'!C$7,AN$2,"")</f>
        <v>משיכה</v>
      </c>
      <c r="AA11" s="10">
        <f t="shared" si="4"/>
        <v>2028</v>
      </c>
      <c r="AB11" s="13">
        <f t="shared" si="0"/>
        <v>1137.526261458662</v>
      </c>
      <c r="AC11" s="9"/>
      <c r="AD11" s="8">
        <f>'גליון הזנת נתונים אישיים'!D$4*12</f>
        <v>12000</v>
      </c>
      <c r="AE11" s="8">
        <f t="shared" si="5"/>
        <v>25650.315137503945</v>
      </c>
      <c r="AF11" s="8">
        <f>AE11*'גליון הזנת נתונים אישיים'!C$5</f>
        <v>1795.5220596252764</v>
      </c>
      <c r="AG11" s="6">
        <f t="shared" si="7"/>
        <v>27445.837197129222</v>
      </c>
      <c r="AH11" s="9">
        <f>AG11*'גליון הזנת נתונים אישיים'!C$2</f>
        <v>164.67502318277533</v>
      </c>
      <c r="AI11" s="7">
        <f t="shared" si="2"/>
        <v>27281.162173946446</v>
      </c>
      <c r="AJ11" s="9">
        <f>IF(Z11=AN$2,AK10*'גליון הזנת נתונים אישיים'!C$8,"")</f>
        <v>13650.315137503945</v>
      </c>
      <c r="AK11" s="6">
        <f t="shared" si="3"/>
        <v>13630.847036442501</v>
      </c>
      <c r="AL11" t="str">
        <f>IF(AA11='גליון הזנת נתונים אישיים'!C$7,AI10,"")</f>
        <v/>
      </c>
      <c r="AM11" s="6" t="str">
        <f>IF(AL11=AI10,SUM(AD$4:AD10),"")</f>
        <v/>
      </c>
      <c r="AN11" s="15" t="str">
        <f t="shared" si="6"/>
        <v/>
      </c>
    </row>
    <row r="12" spans="26:40" ht="15">
      <c r="Z12" s="11" t="str">
        <f>IF(AA12&gt;='גליון הזנת נתונים אישיים'!C$7,AN$2,"")</f>
        <v>משיכה</v>
      </c>
      <c r="AA12" s="10">
        <f t="shared" si="4"/>
        <v>2029</v>
      </c>
      <c r="AB12" s="13">
        <f t="shared" si="0"/>
        <v>1135.9039197035418</v>
      </c>
      <c r="AC12" s="9"/>
      <c r="AD12" s="8">
        <f>'גליון הזנת נתונים אישיים'!D$4*12</f>
        <v>12000</v>
      </c>
      <c r="AE12" s="8">
        <f t="shared" si="5"/>
        <v>25630.847036442501</v>
      </c>
      <c r="AF12" s="8">
        <f>AE12*'גליון הזנת נתונים אישיים'!C$5</f>
        <v>1794.1592925509754</v>
      </c>
      <c r="AG12" s="6">
        <f t="shared" si="7"/>
        <v>27425.006328993477</v>
      </c>
      <c r="AH12" s="9">
        <f>AG12*'גליון הזנת נתונים אישיים'!C$2</f>
        <v>164.55003797396085</v>
      </c>
      <c r="AI12" s="7">
        <f t="shared" si="2"/>
        <v>27260.456291019516</v>
      </c>
      <c r="AJ12" s="9">
        <f>IF(Z12=AN$2,AK11*'גליון הזנת נתונים אישיים'!C$8,"")</f>
        <v>13630.847036442501</v>
      </c>
      <c r="AK12" s="6">
        <f t="shared" si="3"/>
        <v>13629.609254577015</v>
      </c>
      <c r="AL12" t="str">
        <f>IF(AA12='גליון הזנת נתונים אישיים'!C$7,AI11,"")</f>
        <v/>
      </c>
      <c r="AM12" s="6" t="str">
        <f>IF(AL12=AI11,SUM(AD$4:AD11),"")</f>
        <v/>
      </c>
      <c r="AN12" s="15" t="str">
        <f t="shared" si="6"/>
        <v/>
      </c>
    </row>
    <row r="13" spans="26:40" ht="15">
      <c r="Z13" s="11" t="str">
        <f>IF(AA13&gt;='גליון הזנת נתונים אישיים'!C$7,AN$2,"")</f>
        <v>משיכה</v>
      </c>
      <c r="AA13" s="10">
        <f t="shared" si="4"/>
        <v>2030</v>
      </c>
      <c r="AB13" s="13">
        <f t="shared" si="0"/>
        <v>1135.8007712147512</v>
      </c>
      <c r="AC13" s="9"/>
      <c r="AD13" s="8">
        <f>'גליון הזנת נתונים אישיים'!D$4*12</f>
        <v>12000</v>
      </c>
      <c r="AE13" s="8">
        <f t="shared" si="5"/>
        <v>25629.609254577015</v>
      </c>
      <c r="AF13" s="8">
        <f>AE13*'גליון הזנת נתונים אישיים'!C$5</f>
        <v>1794.0726478203912</v>
      </c>
      <c r="AG13" s="6">
        <f t="shared" si="7"/>
        <v>27423.681902397406</v>
      </c>
      <c r="AH13" s="9">
        <f>AG13*'גליון הזנת נתונים אישיים'!C$2</f>
        <v>164.54209141438443</v>
      </c>
      <c r="AI13" s="7">
        <f t="shared" si="2"/>
        <v>27259.139810983022</v>
      </c>
      <c r="AJ13" s="9">
        <f>IF(Z13=AN$2,AK12*'גליון הזנת נתונים אישיים'!C$8,"")</f>
        <v>13629.609254577015</v>
      </c>
      <c r="AK13" s="6">
        <f t="shared" si="3"/>
        <v>13629.530556406007</v>
      </c>
      <c r="AL13" t="str">
        <f>IF(AA13='גליון הזנת נתונים אישיים'!C$7,AI12,"")</f>
        <v/>
      </c>
      <c r="AM13" s="6" t="str">
        <f>IF(AL13=AI12,SUM(AD$4:AD12),"")</f>
        <v/>
      </c>
      <c r="AN13" s="15" t="str">
        <f t="shared" si="6"/>
        <v/>
      </c>
    </row>
    <row r="14" spans="26:40" ht="15">
      <c r="Z14" s="11" t="str">
        <f>IF(AA14&gt;='גליון הזנת נתונים אישיים'!C$7,AN$2,"")</f>
        <v>משיכה</v>
      </c>
      <c r="AA14" s="10">
        <f t="shared" si="4"/>
        <v>2031</v>
      </c>
      <c r="AB14" s="13">
        <f t="shared" si="0"/>
        <v>1135.794213033834</v>
      </c>
      <c r="AC14" s="9"/>
      <c r="AD14" s="8">
        <f>'גליון הזנת נתונים אישיים'!D$4*12</f>
        <v>12000</v>
      </c>
      <c r="AE14" s="8">
        <f t="shared" si="5"/>
        <v>25629.530556406007</v>
      </c>
      <c r="AF14" s="8">
        <f>AE14*'גליון הזנת נתונים אישיים'!C$5</f>
        <v>1794.0671389484207</v>
      </c>
      <c r="AG14" s="6">
        <f t="shared" si="7"/>
        <v>27423.597695354427</v>
      </c>
      <c r="AH14" s="9">
        <f>AG14*'גליון הזנת נתונים אישיים'!C$2</f>
        <v>164.54158617212656</v>
      </c>
      <c r="AI14" s="7">
        <f t="shared" si="2"/>
        <v>27259.0561091823</v>
      </c>
      <c r="AJ14" s="9">
        <f>IF(Z14=AN$2,AK13*'גליון הזנת נתונים אישיים'!C$8,"")</f>
        <v>13629.530556406007</v>
      </c>
      <c r="AK14" s="6">
        <f t="shared" si="3"/>
        <v>13629.525552776293</v>
      </c>
      <c r="AL14" t="str">
        <f>IF(AA14='גליון הזנת נתונים אישיים'!C$7,AI13,"")</f>
        <v/>
      </c>
      <c r="AM14" s="6" t="str">
        <f>IF(AL14=AI13,SUM(AD$4:AD13),"")</f>
        <v/>
      </c>
      <c r="AN14" s="15" t="str">
        <f t="shared" si="6"/>
        <v/>
      </c>
    </row>
    <row r="15" spans="26:40" ht="15">
      <c r="Z15" s="11" t="str">
        <f>IF(AA15&gt;='גליון הזנת נתונים אישיים'!C$7,AN$2,"")</f>
        <v>משיכה</v>
      </c>
      <c r="AA15" s="10">
        <f t="shared" si="4"/>
        <v>2032</v>
      </c>
      <c r="AB15" s="13">
        <f t="shared" si="0"/>
        <v>1135.7937960646912</v>
      </c>
      <c r="AC15" s="9"/>
      <c r="AD15" s="8">
        <f>'גליון הזנת נתונים אישיים'!D$4*12</f>
        <v>12000</v>
      </c>
      <c r="AE15" s="8">
        <f t="shared" si="5"/>
        <v>25629.525552776293</v>
      </c>
      <c r="AF15" s="8">
        <f>AE15*'גליון הזנת נתונים אישיים'!C$5</f>
        <v>1794.0667886943406</v>
      </c>
      <c r="AG15" s="6">
        <f t="shared" si="7"/>
        <v>27423.592341470634</v>
      </c>
      <c r="AH15" s="9">
        <f>AG15*'גליון הזנת נתונים אישיים'!C$2</f>
        <v>164.5415540488238</v>
      </c>
      <c r="AI15" s="7">
        <f t="shared" si="2"/>
        <v>27259.050787421809</v>
      </c>
      <c r="AJ15" s="9">
        <f>IF(Z15=AN$2,AK14*'גליון הזנת נתונים אישיים'!C$8,"")</f>
        <v>13629.525552776293</v>
      </c>
      <c r="AK15" s="6">
        <f t="shared" si="3"/>
        <v>13629.525234645516</v>
      </c>
      <c r="AL15" t="str">
        <f>IF(AA15='גליון הזנת נתונים אישיים'!C$7,AI14,"")</f>
        <v/>
      </c>
      <c r="AM15" s="6" t="str">
        <f>IF(AL15=AI14,SUM(AD$4:AD14),"")</f>
        <v/>
      </c>
      <c r="AN15" s="15" t="str">
        <f t="shared" si="6"/>
        <v/>
      </c>
    </row>
    <row r="16" spans="26:40" ht="15">
      <c r="Z16" s="11" t="str">
        <f>IF(AA16&gt;='גליון הזנת נתונים אישיים'!C$7,AN$2,"")</f>
        <v>משיכה</v>
      </c>
      <c r="AA16" s="10">
        <f t="shared" si="4"/>
        <v>2033</v>
      </c>
      <c r="AB16" s="13">
        <f t="shared" si="0"/>
        <v>1135.793769553793</v>
      </c>
      <c r="AC16" s="9"/>
      <c r="AD16" s="8">
        <f>'גליון הזנת נתונים אישיים'!D$4*12</f>
        <v>12000</v>
      </c>
      <c r="AE16" s="8">
        <f t="shared" si="5"/>
        <v>25629.525234645516</v>
      </c>
      <c r="AF16" s="8">
        <f>AE16*'גליון הזנת נתונים אישיים'!C$5</f>
        <v>1794.0667664251864</v>
      </c>
      <c r="AG16" s="6">
        <f t="shared" si="7"/>
        <v>27423.592001070701</v>
      </c>
      <c r="AH16" s="9">
        <f>AG16*'גליון הזנת נתונים אישיים'!C$2</f>
        <v>164.54155200642421</v>
      </c>
      <c r="AI16" s="7">
        <f t="shared" si="2"/>
        <v>27259.050449064278</v>
      </c>
      <c r="AJ16" s="9">
        <f>IF(Z16=AN$2,AK15*'גליון הזנת נתונים אישיים'!C$8,"")</f>
        <v>13629.525234645516</v>
      </c>
      <c r="AK16" s="6">
        <f t="shared" si="3"/>
        <v>13629.525214418762</v>
      </c>
      <c r="AL16" t="str">
        <f>IF(AA16='גליון הזנת נתונים אישיים'!C$7,AI15,"")</f>
        <v/>
      </c>
      <c r="AM16" s="6" t="str">
        <f>IF(AL16=AI15,SUM(AD$4:AD15),"")</f>
        <v/>
      </c>
      <c r="AN16" s="15" t="str">
        <f t="shared" si="6"/>
        <v/>
      </c>
    </row>
    <row r="17" spans="26:40" ht="15">
      <c r="Z17" s="11" t="str">
        <f>IF(AA17&gt;='גליון הזנת נתונים אישיים'!C$7,AN$2,"")</f>
        <v>משיכה</v>
      </c>
      <c r="AA17" s="10">
        <f t="shared" si="4"/>
        <v>2034</v>
      </c>
      <c r="AB17" s="13">
        <f t="shared" si="0"/>
        <v>1135.7937678682301</v>
      </c>
      <c r="AC17" s="9"/>
      <c r="AD17" s="8">
        <f>'גליון הזנת נתונים אישיים'!D$4*12</f>
        <v>12000</v>
      </c>
      <c r="AE17" s="8">
        <f t="shared" si="5"/>
        <v>25629.525214418762</v>
      </c>
      <c r="AF17" s="8">
        <f>AE17*'גליון הזנת נתונים אישיים'!C$5</f>
        <v>1794.0667650093135</v>
      </c>
      <c r="AG17" s="6">
        <f t="shared" si="7"/>
        <v>27423.591979428074</v>
      </c>
      <c r="AH17" s="9">
        <f>AG17*'גליון הזנת נתונים אישיים'!C$2</f>
        <v>164.54155187656846</v>
      </c>
      <c r="AI17" s="7">
        <f t="shared" si="2"/>
        <v>27259.050427551505</v>
      </c>
      <c r="AJ17" s="9">
        <f>IF(Z17=AN$2,AK16*'גליון הזנת נתונים אישיים'!C$8,"")</f>
        <v>13629.525214418762</v>
      </c>
      <c r="AK17" s="6">
        <f t="shared" si="3"/>
        <v>13629.525213132743</v>
      </c>
      <c r="AL17" t="str">
        <f>IF(AA17='גליון הזנת נתונים אישיים'!C$7,AI16,"")</f>
        <v/>
      </c>
      <c r="AM17" s="6" t="str">
        <f>IF(AL17=AI16,SUM(AD$4:AD16),"")</f>
        <v/>
      </c>
      <c r="AN17" s="15" t="str">
        <f t="shared" si="6"/>
        <v/>
      </c>
    </row>
    <row r="18" spans="26:40" ht="15">
      <c r="Z18" s="11" t="str">
        <f>IF(AA18&gt;='גליון הזנת נתונים אישיים'!C$7,AN$2,"")</f>
        <v>משיכה</v>
      </c>
      <c r="AA18" s="10">
        <f t="shared" si="4"/>
        <v>2035</v>
      </c>
      <c r="AB18" s="13">
        <f t="shared" si="0"/>
        <v>1135.7937677610619</v>
      </c>
      <c r="AC18" s="9"/>
      <c r="AD18" s="8">
        <f>'גליון הזנת נתונים אישיים'!D$4*12</f>
        <v>12000</v>
      </c>
      <c r="AE18" s="8">
        <f t="shared" si="5"/>
        <v>25629.525213132743</v>
      </c>
      <c r="AF18" s="8">
        <f>AE18*'גליון הזנת נתונים אישיים'!C$5</f>
        <v>1794.0667649192922</v>
      </c>
      <c r="AG18" s="6">
        <f t="shared" si="7"/>
        <v>27423.591978052034</v>
      </c>
      <c r="AH18" s="9">
        <f>AG18*'גליון הזנת נתונים אישיים'!C$2</f>
        <v>164.54155186831221</v>
      </c>
      <c r="AI18" s="7">
        <f t="shared" si="2"/>
        <v>27259.050426183723</v>
      </c>
      <c r="AJ18" s="9">
        <f>IF(Z18=AN$2,AK17*'גליון הזנת נתונים אישיים'!C$8,"")</f>
        <v>13629.525213132743</v>
      </c>
      <c r="AK18" s="6">
        <f t="shared" si="3"/>
        <v>13629.52521305098</v>
      </c>
      <c r="AL18" t="str">
        <f>IF(AA18='גליון הזנת נתונים אישיים'!C$7,AI17,"")</f>
        <v/>
      </c>
      <c r="AM18" s="6" t="str">
        <f>IF(AL18=AI17,SUM(AD$4:AD17),"")</f>
        <v/>
      </c>
      <c r="AN18" s="15" t="str">
        <f t="shared" si="6"/>
        <v/>
      </c>
    </row>
    <row r="19" spans="26:40" ht="15">
      <c r="Z19" s="11" t="str">
        <f>IF(AA19&gt;='גליון הזנת נתונים אישיים'!C$7,AN$2,"")</f>
        <v>משיכה</v>
      </c>
      <c r="AA19" s="10">
        <f t="shared" si="4"/>
        <v>2036</v>
      </c>
      <c r="AB19" s="13">
        <f t="shared" si="0"/>
        <v>1135.7937677542484</v>
      </c>
      <c r="AC19" s="9"/>
      <c r="AD19" s="8">
        <f>'גליון הזנת נתונים אישיים'!D$4*12</f>
        <v>12000</v>
      </c>
      <c r="AE19" s="8">
        <f t="shared" si="5"/>
        <v>25629.52521305098</v>
      </c>
      <c r="AF19" s="8">
        <f>AE19*'גליון הזנת נתונים אישיים'!C$5</f>
        <v>1794.0667649135687</v>
      </c>
      <c r="AG19" s="6">
        <f t="shared" si="7"/>
        <v>27423.591977964548</v>
      </c>
      <c r="AH19" s="9">
        <f>AG19*'גליון הזנת נתונים אישיים'!C$2</f>
        <v>164.54155186778729</v>
      </c>
      <c r="AI19" s="7">
        <f t="shared" si="2"/>
        <v>27259.050426096761</v>
      </c>
      <c r="AJ19" s="9">
        <f>IF(Z19=AN$2,AK18*'גליון הזנת נתונים אישיים'!C$8,"")</f>
        <v>13629.52521305098</v>
      </c>
      <c r="AK19" s="6">
        <f t="shared" si="3"/>
        <v>13629.525213045781</v>
      </c>
      <c r="AL19" t="str">
        <f>IF(AA19='גליון הזנת נתונים אישיים'!C$7,AI18,"")</f>
        <v/>
      </c>
      <c r="AM19" s="6" t="str">
        <f>IF(AL19=AI18,SUM(AD$4:AD18),"")</f>
        <v/>
      </c>
      <c r="AN19" s="15" t="str">
        <f t="shared" si="6"/>
        <v/>
      </c>
    </row>
    <row r="20" spans="26:40" ht="15">
      <c r="Z20" s="11" t="str">
        <f>IF(AA20&gt;='גליון הזנת נתונים אישיים'!C$7,AN$2,"")</f>
        <v>משיכה</v>
      </c>
      <c r="AA20" s="10">
        <f t="shared" si="4"/>
        <v>2037</v>
      </c>
      <c r="AB20" s="13">
        <f t="shared" si="0"/>
        <v>1135.793767753815</v>
      </c>
      <c r="AC20" s="9"/>
      <c r="AD20" s="8">
        <f>'גליון הזנת נתונים אישיים'!D$4*12</f>
        <v>12000</v>
      </c>
      <c r="AE20" s="8">
        <f t="shared" si="5"/>
        <v>25629.525213045781</v>
      </c>
      <c r="AF20" s="8">
        <f>AE20*'גליון הזנת נתונים אישיים'!C$5</f>
        <v>1794.0667649132049</v>
      </c>
      <c r="AG20" s="6">
        <f t="shared" si="7"/>
        <v>27423.591977958986</v>
      </c>
      <c r="AH20" s="9">
        <f>AG20*'גליון הזנת נתונים אישיים'!C$2</f>
        <v>164.54155186775392</v>
      </c>
      <c r="AI20" s="7">
        <f t="shared" si="2"/>
        <v>27259.050426091231</v>
      </c>
      <c r="AJ20" s="9">
        <f>IF(Z20=AN$2,AK19*'גליון הזנת נתונים אישיים'!C$8,"")</f>
        <v>13629.525213045781</v>
      </c>
      <c r="AK20" s="6">
        <f t="shared" si="3"/>
        <v>13629.52521304545</v>
      </c>
      <c r="AL20" t="str">
        <f>IF(AA20='גליון הזנת נתונים אישיים'!C$7,AI19,"")</f>
        <v/>
      </c>
      <c r="AM20" s="6" t="str">
        <f>IF(AL20=AI19,SUM(AD$4:AD19),"")</f>
        <v/>
      </c>
      <c r="AN20" s="15" t="str">
        <f t="shared" si="6"/>
        <v/>
      </c>
    </row>
    <row r="21" spans="26:40" ht="15">
      <c r="Z21" s="11" t="str">
        <f>IF(AA21&gt;='גליון הזנת נתונים אישיים'!C$7,AN$2,"")</f>
        <v>משיכה</v>
      </c>
      <c r="AA21" s="10">
        <f t="shared" si="4"/>
        <v>2038</v>
      </c>
      <c r="AB21" s="13">
        <f t="shared" si="0"/>
        <v>1135.7937677537875</v>
      </c>
      <c r="AC21" s="9"/>
      <c r="AD21" s="8">
        <f>'גליון הזנת נתונים אישיים'!D$4*12</f>
        <v>12000</v>
      </c>
      <c r="AE21" s="8">
        <f t="shared" si="5"/>
        <v>25629.52521304545</v>
      </c>
      <c r="AF21" s="8">
        <f>AE21*'גליון הזנת נתונים אישיים'!C$5</f>
        <v>1794.0667649131817</v>
      </c>
      <c r="AG21" s="6">
        <f t="shared" si="7"/>
        <v>27423.591977958633</v>
      </c>
      <c r="AH21" s="9">
        <f>AG21*'גליון הזנת נתונים אישיים'!C$2</f>
        <v>164.54155186775179</v>
      </c>
      <c r="AI21" s="7">
        <f t="shared" si="2"/>
        <v>27259.050426090882</v>
      </c>
      <c r="AJ21" s="9">
        <f>IF(Z21=AN$2,AK20*'גליון הזנת נתונים אישיים'!C$8,"")</f>
        <v>13629.52521304545</v>
      </c>
      <c r="AK21" s="6">
        <f t="shared" si="3"/>
        <v>13629.525213045432</v>
      </c>
      <c r="AL21" t="str">
        <f>IF(AA21='גליון הזנת נתונים אישיים'!C$7,AI20,"")</f>
        <v/>
      </c>
      <c r="AM21" s="6" t="str">
        <f>IF(AL21=AI20,SUM(AD$4:AD20),"")</f>
        <v/>
      </c>
      <c r="AN21" s="15" t="str">
        <f t="shared" si="6"/>
        <v/>
      </c>
    </row>
    <row r="22" spans="26:40" ht="15">
      <c r="Z22" s="11" t="str">
        <f>IF(AA22&gt;='גליון הזנת נתונים אישיים'!C$7,AN$2,"")</f>
        <v>משיכה</v>
      </c>
      <c r="AA22" s="10">
        <f t="shared" si="4"/>
        <v>2039</v>
      </c>
      <c r="AB22" s="13">
        <f t="shared" si="0"/>
        <v>1135.7937677537859</v>
      </c>
      <c r="AC22" s="9"/>
      <c r="AD22" s="8">
        <f>'גליון הזנת נתונים אישיים'!D$4*12</f>
        <v>12000</v>
      </c>
      <c r="AE22" s="8">
        <f t="shared" si="5"/>
        <v>25629.525213045432</v>
      </c>
      <c r="AF22" s="8">
        <f>AE22*'גליון הזנת נתונים אישיים'!C$5</f>
        <v>1794.0667649131804</v>
      </c>
      <c r="AG22" s="6">
        <f t="shared" si="7"/>
        <v>27423.591977958611</v>
      </c>
      <c r="AH22" s="9">
        <f>AG22*'גליון הזנת נתונים אישיים'!C$2</f>
        <v>164.54155186775168</v>
      </c>
      <c r="AI22" s="7">
        <f t="shared" si="2"/>
        <v>27259.05042609086</v>
      </c>
      <c r="AJ22" s="9">
        <f>IF(Z22=AN$2,AK21*'גליון הזנת נתונים אישיים'!C$8,"")</f>
        <v>13629.525213045432</v>
      </c>
      <c r="AK22" s="6">
        <f t="shared" si="3"/>
        <v>13629.525213045428</v>
      </c>
      <c r="AL22" t="str">
        <f>IF(AA22='גליון הזנת נתונים אישיים'!C$7,AI21,"")</f>
        <v/>
      </c>
      <c r="AM22" s="6" t="str">
        <f>IF(AL22=AI21,SUM(AD$4:AD21),"")</f>
        <v/>
      </c>
      <c r="AN22" s="15" t="str">
        <f t="shared" si="6"/>
        <v/>
      </c>
    </row>
    <row r="23" spans="26:40" ht="15">
      <c r="Z23" s="11" t="str">
        <f>IF(AA23&gt;='גליון הזנת נתונים אישיים'!C$7,AN$2,"")</f>
        <v>משיכה</v>
      </c>
      <c r="AA23" s="10">
        <f t="shared" si="4"/>
        <v>2040</v>
      </c>
      <c r="AB23" s="13">
        <f t="shared" si="0"/>
        <v>1135.7937677537857</v>
      </c>
      <c r="AC23" s="9"/>
      <c r="AD23" s="8">
        <f>'גליון הזנת נתונים אישיים'!D$4*12</f>
        <v>12000</v>
      </c>
      <c r="AE23" s="8">
        <f t="shared" si="5"/>
        <v>25629.525213045428</v>
      </c>
      <c r="AF23" s="8">
        <f>AE23*'גליון הזנת נתונים אישיים'!C$5</f>
        <v>1794.0667649131801</v>
      </c>
      <c r="AG23" s="6">
        <f t="shared" si="7"/>
        <v>27423.591977958607</v>
      </c>
      <c r="AH23" s="9">
        <f>AG23*'גליון הזנת נתונים אישיים'!C$2</f>
        <v>164.54155186775165</v>
      </c>
      <c r="AI23" s="7">
        <f t="shared" si="2"/>
        <v>27259.050426090856</v>
      </c>
      <c r="AJ23" s="9">
        <f>IF(Z23=AN$2,AK22*'גליון הזנת נתונים אישיים'!C$8,"")</f>
        <v>13629.525213045428</v>
      </c>
      <c r="AK23" s="6">
        <f t="shared" si="3"/>
        <v>13629.525213045428</v>
      </c>
      <c r="AL23" t="str">
        <f>IF(AA23='גליון הזנת נתונים אישיים'!C$7,AI22,"")</f>
        <v/>
      </c>
      <c r="AM23" s="6" t="str">
        <f>IF(AL23=AI22,SUM(AD$4:AD22),"")</f>
        <v/>
      </c>
      <c r="AN23" s="15" t="str">
        <f t="shared" si="6"/>
        <v/>
      </c>
    </row>
    <row r="24" spans="26:40" ht="15">
      <c r="Z24" s="11" t="str">
        <f>IF(AA24&gt;='גליון הזנת נתונים אישיים'!C$7,AN$2,"")</f>
        <v>משיכה</v>
      </c>
      <c r="AA24" s="10">
        <f t="shared" si="4"/>
        <v>2041</v>
      </c>
      <c r="AB24" s="13">
        <f t="shared" si="0"/>
        <v>1135.7937677537857</v>
      </c>
      <c r="AC24" s="9"/>
      <c r="AD24" s="8">
        <f>'גליון הזנת נתונים אישיים'!D$4*12</f>
        <v>12000</v>
      </c>
      <c r="AE24" s="8">
        <f t="shared" si="5"/>
        <v>25629.525213045428</v>
      </c>
      <c r="AF24" s="8">
        <f>AE24*'גליון הזנת נתונים אישיים'!C$5</f>
        <v>1794.0667649131801</v>
      </c>
      <c r="AG24" s="6">
        <f t="shared" si="7"/>
        <v>27423.591977958607</v>
      </c>
      <c r="AH24" s="9">
        <f>AG24*'גליון הזנת נתונים אישיים'!C$2</f>
        <v>164.54155186775165</v>
      </c>
      <c r="AI24" s="7">
        <f t="shared" si="2"/>
        <v>27259.050426090856</v>
      </c>
      <c r="AJ24" s="9">
        <f>IF(Z24=AN$2,AK23*'גליון הזנת נתונים אישיים'!C$8,"")</f>
        <v>13629.525213045428</v>
      </c>
      <c r="AK24" s="6">
        <f t="shared" si="3"/>
        <v>13629.525213045428</v>
      </c>
      <c r="AL24" t="str">
        <f>IF(AA24='גליון הזנת נתונים אישיים'!C$7,AI23,"")</f>
        <v/>
      </c>
      <c r="AM24" s="6" t="str">
        <f>IF(AL24=AI23,SUM(AD$4:AD23),"")</f>
        <v/>
      </c>
      <c r="AN24" s="15" t="str">
        <f t="shared" si="6"/>
        <v/>
      </c>
    </row>
    <row r="25" spans="26:40" ht="15">
      <c r="Z25" s="11" t="str">
        <f>IF(AA25&gt;='גליון הזנת נתונים אישיים'!C$7,AN$2,"")</f>
        <v>משיכה</v>
      </c>
      <c r="AA25" s="10">
        <f t="shared" si="4"/>
        <v>2042</v>
      </c>
      <c r="AB25" s="13">
        <f t="shared" si="0"/>
        <v>1135.7937677537857</v>
      </c>
      <c r="AC25" s="9"/>
      <c r="AD25" s="8">
        <f>'גליון הזנת נתונים אישיים'!D$4*12</f>
        <v>12000</v>
      </c>
      <c r="AE25" s="8">
        <f t="shared" si="5"/>
        <v>25629.525213045428</v>
      </c>
      <c r="AF25" s="8">
        <f>AE25*'גליון הזנת נתונים אישיים'!C$5</f>
        <v>1794.0667649131801</v>
      </c>
      <c r="AG25" s="6">
        <f t="shared" si="7"/>
        <v>27423.591977958607</v>
      </c>
      <c r="AH25" s="9">
        <f>AG25*'גליון הזנת נתונים אישיים'!C$2</f>
        <v>164.54155186775165</v>
      </c>
      <c r="AI25" s="7">
        <f t="shared" si="2"/>
        <v>27259.050426090856</v>
      </c>
      <c r="AJ25" s="9">
        <f>IF(Z25=AN$2,AK24*'גליון הזנת נתונים אישיים'!C$8,"")</f>
        <v>13629.525213045428</v>
      </c>
      <c r="AK25" s="6">
        <f t="shared" si="3"/>
        <v>13629.525213045428</v>
      </c>
      <c r="AL25" t="str">
        <f>IF(AA25='גליון הזנת נתונים אישיים'!C$7,AI24,"")</f>
        <v/>
      </c>
      <c r="AM25" s="6" t="str">
        <f>IF(AL25=AI24,SUM(AD$4:AD24),"")</f>
        <v/>
      </c>
      <c r="AN25" s="15" t="str">
        <f t="shared" si="6"/>
        <v/>
      </c>
    </row>
    <row r="26" spans="26:40" ht="15">
      <c r="Z26" s="11" t="str">
        <f>IF(AA26&gt;='גליון הזנת נתונים אישיים'!C$7,AN$2,"")</f>
        <v>משיכה</v>
      </c>
      <c r="AA26" s="10">
        <f t="shared" si="4"/>
        <v>2043</v>
      </c>
      <c r="AB26" s="13">
        <f t="shared" si="0"/>
        <v>1135.7937677537857</v>
      </c>
      <c r="AC26" s="9"/>
      <c r="AD26" s="8">
        <f>'גליון הזנת נתונים אישיים'!D$4*12</f>
        <v>12000</v>
      </c>
      <c r="AE26" s="8">
        <f t="shared" si="5"/>
        <v>25629.525213045428</v>
      </c>
      <c r="AF26" s="8">
        <f>AE26*'גליון הזנת נתונים אישיים'!C$5</f>
        <v>1794.0667649131801</v>
      </c>
      <c r="AG26" s="6">
        <f t="shared" si="7"/>
        <v>27423.591977958607</v>
      </c>
      <c r="AH26" s="9">
        <f>AG26*'גליון הזנת נתונים אישיים'!C$2</f>
        <v>164.54155186775165</v>
      </c>
      <c r="AI26" s="7">
        <f t="shared" si="2"/>
        <v>27259.050426090856</v>
      </c>
      <c r="AJ26" s="9">
        <f>IF(Z26=AN$2,AK25*'גליון הזנת נתונים אישיים'!C$8,"")</f>
        <v>13629.525213045428</v>
      </c>
      <c r="AK26" s="6">
        <f t="shared" si="3"/>
        <v>13629.525213045428</v>
      </c>
      <c r="AL26" t="str">
        <f>IF(AA26='גליון הזנת נתונים אישיים'!C$7,AI25,"")</f>
        <v/>
      </c>
      <c r="AM26" s="6" t="str">
        <f>IF(AL26=AI25,SUM(AD$4:AD25),"")</f>
        <v/>
      </c>
      <c r="AN26" s="15" t="str">
        <f t="shared" si="6"/>
        <v/>
      </c>
    </row>
    <row r="27" spans="26:40" ht="15">
      <c r="Z27" s="11" t="str">
        <f>IF(AA27&gt;='גליון הזנת נתונים אישיים'!C$7,AN$2,"")</f>
        <v>משיכה</v>
      </c>
      <c r="AA27" s="10">
        <f t="shared" si="4"/>
        <v>2044</v>
      </c>
      <c r="AB27" s="13">
        <f t="shared" si="0"/>
        <v>1135.7937677537857</v>
      </c>
      <c r="AC27" s="9"/>
      <c r="AD27" s="8">
        <f>'גליון הזנת נתונים אישיים'!D$4*12</f>
        <v>12000</v>
      </c>
      <c r="AE27" s="8">
        <f t="shared" si="5"/>
        <v>25629.525213045428</v>
      </c>
      <c r="AF27" s="8">
        <f>AE27*'גליון הזנת נתונים אישיים'!C$5</f>
        <v>1794.0667649131801</v>
      </c>
      <c r="AG27" s="6">
        <f t="shared" si="7"/>
        <v>27423.591977958607</v>
      </c>
      <c r="AH27" s="9">
        <f>AG27*'גליון הזנת נתונים אישיים'!C$2</f>
        <v>164.54155186775165</v>
      </c>
      <c r="AI27" s="7">
        <f t="shared" si="2"/>
        <v>27259.050426090856</v>
      </c>
      <c r="AJ27" s="9">
        <f>IF(Z27=AN$2,AK26*'גליון הזנת נתונים אישיים'!C$8,"")</f>
        <v>13629.525213045428</v>
      </c>
      <c r="AK27" s="6">
        <f t="shared" si="3"/>
        <v>13629.525213045428</v>
      </c>
      <c r="AL27" t="str">
        <f>IF(AA27='גליון הזנת נתונים אישיים'!C$7,AI26,"")</f>
        <v/>
      </c>
      <c r="AM27" s="6" t="str">
        <f>IF(AL27=AI26,SUM(AD$4:AD26),"")</f>
        <v/>
      </c>
      <c r="AN27" s="15" t="str">
        <f t="shared" si="6"/>
        <v/>
      </c>
    </row>
    <row r="28" spans="26:40" ht="15">
      <c r="Z28" s="11" t="str">
        <f>IF(AA28&gt;='גליון הזנת נתונים אישיים'!C$7,AN$2,"")</f>
        <v>משיכה</v>
      </c>
      <c r="AA28" s="10">
        <f t="shared" si="4"/>
        <v>2045</v>
      </c>
      <c r="AB28" s="13">
        <f t="shared" si="0"/>
        <v>1135.7937677537857</v>
      </c>
      <c r="AC28" s="9"/>
      <c r="AD28" s="8">
        <f>'גליון הזנת נתונים אישיים'!D$4*12</f>
        <v>12000</v>
      </c>
      <c r="AE28" s="8">
        <f t="shared" si="5"/>
        <v>25629.525213045428</v>
      </c>
      <c r="AF28" s="8">
        <f>AE28*'גליון הזנת נתונים אישיים'!C$5</f>
        <v>1794.0667649131801</v>
      </c>
      <c r="AG28" s="6">
        <f t="shared" si="7"/>
        <v>27423.591977958607</v>
      </c>
      <c r="AH28" s="9">
        <f>AG28*'גליון הזנת נתונים אישיים'!C$2</f>
        <v>164.54155186775165</v>
      </c>
      <c r="AI28" s="7">
        <f t="shared" si="2"/>
        <v>27259.050426090856</v>
      </c>
      <c r="AJ28" s="9">
        <f>IF(Z28=AN$2,AK27*'גליון הזנת נתונים אישיים'!C$8,"")</f>
        <v>13629.525213045428</v>
      </c>
      <c r="AK28" s="6">
        <f t="shared" si="3"/>
        <v>13629.525213045428</v>
      </c>
      <c r="AL28" t="str">
        <f>IF(AA28='גליון הזנת נתונים אישיים'!C$7,AI27,"")</f>
        <v/>
      </c>
      <c r="AM28" s="6" t="str">
        <f>IF(AL28=AI27,SUM(AD$4:AD27),"")</f>
        <v/>
      </c>
      <c r="AN28" s="15" t="str">
        <f t="shared" si="6"/>
        <v/>
      </c>
    </row>
    <row r="29" spans="26:40" ht="15">
      <c r="Z29" s="11" t="str">
        <f>IF(AA29&gt;='גליון הזנת נתונים אישיים'!C$7,AN$2,"")</f>
        <v>משיכה</v>
      </c>
      <c r="AA29" s="10">
        <f t="shared" si="4"/>
        <v>2046</v>
      </c>
      <c r="AB29" s="13">
        <f t="shared" si="0"/>
        <v>1135.7937677537857</v>
      </c>
      <c r="AC29" s="9"/>
      <c r="AD29" s="8">
        <f>'גליון הזנת נתונים אישיים'!D$4*12</f>
        <v>12000</v>
      </c>
      <c r="AE29" s="8">
        <f t="shared" si="5"/>
        <v>25629.525213045428</v>
      </c>
      <c r="AF29" s="8">
        <f>AE29*'גליון הזנת נתונים אישיים'!C$5</f>
        <v>1794.0667649131801</v>
      </c>
      <c r="AG29" s="6">
        <f t="shared" si="7"/>
        <v>27423.591977958607</v>
      </c>
      <c r="AH29" s="9">
        <f>AG29*'גליון הזנת נתונים אישיים'!C$2</f>
        <v>164.54155186775165</v>
      </c>
      <c r="AI29" s="7">
        <f t="shared" si="2"/>
        <v>27259.050426090856</v>
      </c>
      <c r="AJ29" s="9">
        <f>IF(Z29=AN$2,AK28*'גליון הזנת נתונים אישיים'!C$8,"")</f>
        <v>13629.525213045428</v>
      </c>
      <c r="AK29" s="6">
        <f t="shared" si="3"/>
        <v>13629.525213045428</v>
      </c>
      <c r="AL29" t="str">
        <f>IF(AA29='גליון הזנת נתונים אישיים'!C$7,AI28,"")</f>
        <v/>
      </c>
      <c r="AM29" s="6" t="str">
        <f>IF(AL29=AI28,SUM(AD$4:AD28),"")</f>
        <v/>
      </c>
      <c r="AN29" s="15" t="str">
        <f t="shared" si="6"/>
        <v/>
      </c>
    </row>
    <row r="30" spans="26:40" ht="15">
      <c r="Z30" s="11" t="str">
        <f>IF(AA30&gt;='גליון הזנת נתונים אישיים'!C$7,AN$2,"")</f>
        <v>משיכה</v>
      </c>
      <c r="AA30" s="10">
        <f t="shared" si="4"/>
        <v>2047</v>
      </c>
      <c r="AB30" s="13">
        <f t="shared" si="0"/>
        <v>1135.7937677537857</v>
      </c>
      <c r="AC30" s="9"/>
      <c r="AD30" s="8">
        <f>'גליון הזנת נתונים אישיים'!D$4*12</f>
        <v>12000</v>
      </c>
      <c r="AE30" s="8">
        <f t="shared" si="5"/>
        <v>25629.525213045428</v>
      </c>
      <c r="AF30" s="8">
        <f>AE30*'גליון הזנת נתונים אישיים'!C$5</f>
        <v>1794.0667649131801</v>
      </c>
      <c r="AG30" s="6">
        <f t="shared" si="7"/>
        <v>27423.591977958607</v>
      </c>
      <c r="AH30" s="9">
        <f>AG30*'גליון הזנת נתונים אישיים'!C$2</f>
        <v>164.54155186775165</v>
      </c>
      <c r="AI30" s="7">
        <f t="shared" si="2"/>
        <v>27259.050426090856</v>
      </c>
      <c r="AJ30" s="9">
        <f>IF(Z30=AN$2,AK29*'גליון הזנת נתונים אישיים'!C$8,"")</f>
        <v>13629.525213045428</v>
      </c>
      <c r="AK30" s="6">
        <f t="shared" si="3"/>
        <v>13629.525213045428</v>
      </c>
      <c r="AL30" t="str">
        <f>IF(AA30='גליון הזנת נתונים אישיים'!C$7,AI29,"")</f>
        <v/>
      </c>
      <c r="AM30" s="6" t="str">
        <f>IF(AL30=AI29,SUM(AD$4:AD29),"")</f>
        <v/>
      </c>
      <c r="AN30" s="15" t="str">
        <f t="shared" si="6"/>
        <v/>
      </c>
    </row>
    <row r="31" spans="26:40" ht="15">
      <c r="Z31" s="11" t="str">
        <f>IF(AA31&gt;='גליון הזנת נתונים אישיים'!C$7,AN$2,"")</f>
        <v>משיכה</v>
      </c>
      <c r="AA31" s="10">
        <f t="shared" si="4"/>
        <v>2048</v>
      </c>
      <c r="AB31" s="13">
        <f t="shared" si="0"/>
        <v>1135.7937677537857</v>
      </c>
      <c r="AC31" s="9"/>
      <c r="AD31" s="8">
        <f>'גליון הזנת נתונים אישיים'!D$4*12</f>
        <v>12000</v>
      </c>
      <c r="AE31" s="8">
        <f t="shared" si="5"/>
        <v>25629.525213045428</v>
      </c>
      <c r="AF31" s="8">
        <f>AE31*'גליון הזנת נתונים אישיים'!C$5</f>
        <v>1794.0667649131801</v>
      </c>
      <c r="AG31" s="6">
        <f t="shared" si="7"/>
        <v>27423.591977958607</v>
      </c>
      <c r="AH31" s="9">
        <f>AG31*'גליון הזנת נתונים אישיים'!C$2</f>
        <v>164.54155186775165</v>
      </c>
      <c r="AI31" s="7">
        <f t="shared" si="2"/>
        <v>27259.050426090856</v>
      </c>
      <c r="AJ31" s="9">
        <f>IF(Z31=AN$2,AK30*'גליון הזנת נתונים אישיים'!C$8,"")</f>
        <v>13629.525213045428</v>
      </c>
      <c r="AK31" s="6">
        <f t="shared" si="3"/>
        <v>13629.525213045428</v>
      </c>
      <c r="AL31" t="str">
        <f>IF(AA31='גליון הזנת נתונים אישיים'!C$7,AI30,"")</f>
        <v/>
      </c>
      <c r="AM31" s="6" t="str">
        <f>IF(AL31=AI30,SUM(AD$4:AD30),"")</f>
        <v/>
      </c>
      <c r="AN31" s="15" t="str">
        <f t="shared" si="6"/>
        <v/>
      </c>
    </row>
    <row r="32" spans="26:40" ht="15">
      <c r="Z32" s="11" t="str">
        <f>IF(AA32&gt;='גליון הזנת נתונים אישיים'!C$7,AN$2,"")</f>
        <v>משיכה</v>
      </c>
      <c r="AA32" s="10">
        <f t="shared" si="4"/>
        <v>2049</v>
      </c>
      <c r="AB32" s="13">
        <f t="shared" si="0"/>
        <v>1135.7937677537857</v>
      </c>
      <c r="AC32" s="9"/>
      <c r="AD32" s="8">
        <f>'גליון הזנת נתונים אישיים'!D$4*12</f>
        <v>12000</v>
      </c>
      <c r="AE32" s="8">
        <f t="shared" si="5"/>
        <v>25629.525213045428</v>
      </c>
      <c r="AF32" s="8">
        <f>AE32*'גליון הזנת נתונים אישיים'!C$5</f>
        <v>1794.0667649131801</v>
      </c>
      <c r="AG32" s="6">
        <f t="shared" si="7"/>
        <v>27423.591977958607</v>
      </c>
      <c r="AH32" s="9">
        <f>AG32*'גליון הזנת נתונים אישיים'!C$2</f>
        <v>164.54155186775165</v>
      </c>
      <c r="AI32" s="7">
        <f t="shared" si="2"/>
        <v>27259.050426090856</v>
      </c>
      <c r="AJ32" s="9">
        <f>IF(Z32=AN$2,AK31*'גליון הזנת נתונים אישיים'!C$8,"")</f>
        <v>13629.525213045428</v>
      </c>
      <c r="AK32" s="6">
        <f t="shared" si="3"/>
        <v>13629.525213045428</v>
      </c>
      <c r="AL32" t="str">
        <f>IF(AA32='גליון הזנת נתונים אישיים'!C$7,AI31,"")</f>
        <v/>
      </c>
      <c r="AM32" s="6" t="str">
        <f>IF(AL32=AI31,SUM(AD$4:AD31),"")</f>
        <v/>
      </c>
      <c r="AN32" s="15" t="str">
        <f t="shared" si="6"/>
        <v/>
      </c>
    </row>
    <row r="33" spans="26:40" ht="15">
      <c r="Z33" s="11" t="str">
        <f>IF(AA33&gt;='גליון הזנת נתונים אישיים'!C$7,AN$2,"")</f>
        <v>משיכה</v>
      </c>
      <c r="AA33" s="10">
        <f t="shared" si="4"/>
        <v>2050</v>
      </c>
      <c r="AB33" s="13">
        <f t="shared" si="0"/>
        <v>1135.7937677537857</v>
      </c>
      <c r="AC33" s="9"/>
      <c r="AD33" s="8">
        <f>'גליון הזנת נתונים אישיים'!D$4*12</f>
        <v>12000</v>
      </c>
      <c r="AE33" s="8">
        <f t="shared" si="5"/>
        <v>25629.525213045428</v>
      </c>
      <c r="AF33" s="8">
        <f>AE33*'גליון הזנת נתונים אישיים'!C$5</f>
        <v>1794.0667649131801</v>
      </c>
      <c r="AG33" s="6">
        <f t="shared" si="7"/>
        <v>27423.591977958607</v>
      </c>
      <c r="AH33" s="9">
        <f>AG33*'גליון הזנת נתונים אישיים'!C$2</f>
        <v>164.54155186775165</v>
      </c>
      <c r="AI33" s="7">
        <f t="shared" si="2"/>
        <v>27259.050426090856</v>
      </c>
      <c r="AJ33" s="9">
        <f>IF(Z33=AN$2,AK32*'גליון הזנת נתונים אישיים'!C$8,"")</f>
        <v>13629.525213045428</v>
      </c>
      <c r="AK33" s="6">
        <f t="shared" si="3"/>
        <v>13629.525213045428</v>
      </c>
      <c r="AL33" t="str">
        <f>IF(AA33='גליון הזנת נתונים אישיים'!C$7,AI32,"")</f>
        <v/>
      </c>
      <c r="AM33" s="6" t="str">
        <f>IF(AL33=AI32,SUM(AD$4:AD32),"")</f>
        <v/>
      </c>
      <c r="AN33" s="15" t="str">
        <f t="shared" si="6"/>
        <v/>
      </c>
    </row>
    <row r="34" spans="26:40" ht="15">
      <c r="Z34" s="11" t="str">
        <f>IF(AA34&gt;='גליון הזנת נתונים אישיים'!C$7,AN$2,"")</f>
        <v>משיכה</v>
      </c>
      <c r="AA34" s="10">
        <f t="shared" si="4"/>
        <v>2051</v>
      </c>
      <c r="AB34" s="13">
        <f t="shared" si="0"/>
        <v>1135.7937677537857</v>
      </c>
      <c r="AC34" s="9"/>
      <c r="AD34" s="8">
        <f>'גליון הזנת נתונים אישיים'!D$4*12</f>
        <v>12000</v>
      </c>
      <c r="AE34" s="8">
        <f t="shared" si="5"/>
        <v>25629.525213045428</v>
      </c>
      <c r="AF34" s="8">
        <f>AE34*'גליון הזנת נתונים אישיים'!C$5</f>
        <v>1794.0667649131801</v>
      </c>
      <c r="AG34" s="6">
        <f t="shared" si="7"/>
        <v>27423.591977958607</v>
      </c>
      <c r="AH34" s="9">
        <f>AG34*'גליון הזנת נתונים אישיים'!C$2</f>
        <v>164.54155186775165</v>
      </c>
      <c r="AI34" s="7">
        <f t="shared" si="2"/>
        <v>27259.050426090856</v>
      </c>
      <c r="AJ34" s="9">
        <f>IF(Z34=AN$2,AK33*'גליון הזנת נתונים אישיים'!C$8,"")</f>
        <v>13629.525213045428</v>
      </c>
      <c r="AK34" s="6">
        <f t="shared" si="3"/>
        <v>13629.525213045428</v>
      </c>
      <c r="AL34" t="str">
        <f>IF(AA34='גליון הזנת נתונים אישיים'!C$7,AI33,"")</f>
        <v/>
      </c>
      <c r="AM34" s="6" t="str">
        <f>IF(AL34=AI33,SUM(AD$4:AD33),"")</f>
        <v/>
      </c>
      <c r="AN34" s="15" t="str">
        <f t="shared" si="6"/>
        <v/>
      </c>
    </row>
    <row r="35" spans="26:40" ht="15">
      <c r="Z35" s="11" t="str">
        <f>IF(AA35&gt;='גליון הזנת נתונים אישיים'!C$7,AN$2,"")</f>
        <v>משיכה</v>
      </c>
      <c r="AA35" s="10">
        <f t="shared" si="4"/>
        <v>2052</v>
      </c>
      <c r="AB35" s="13">
        <f t="shared" si="0"/>
        <v>1135.7937677537857</v>
      </c>
      <c r="AC35" s="9"/>
      <c r="AD35" s="8">
        <f>'גליון הזנת נתונים אישיים'!D$4*12</f>
        <v>12000</v>
      </c>
      <c r="AE35" s="8">
        <f t="shared" si="5"/>
        <v>25629.525213045428</v>
      </c>
      <c r="AF35" s="8">
        <f>AE35*'גליון הזנת נתונים אישיים'!C$5</f>
        <v>1794.0667649131801</v>
      </c>
      <c r="AG35" s="6">
        <f t="shared" si="7"/>
        <v>27423.591977958607</v>
      </c>
      <c r="AH35" s="9">
        <f>AG35*'גליון הזנת נתונים אישיים'!C$2</f>
        <v>164.54155186775165</v>
      </c>
      <c r="AI35" s="7">
        <f t="shared" si="2"/>
        <v>27259.050426090856</v>
      </c>
      <c r="AJ35" s="9">
        <f>IF(Z35=AN$2,AK34*'גליון הזנת נתונים אישיים'!C$8,"")</f>
        <v>13629.525213045428</v>
      </c>
      <c r="AK35" s="6">
        <f t="shared" si="3"/>
        <v>13629.525213045428</v>
      </c>
      <c r="AL35" t="str">
        <f>IF(AA35='גליון הזנת נתונים אישיים'!C$7,AI34,"")</f>
        <v/>
      </c>
      <c r="AM35" s="6" t="str">
        <f>IF(AL35=AI34,SUM(AD$4:AD34),"")</f>
        <v/>
      </c>
      <c r="AN35" s="15" t="str">
        <f t="shared" si="6"/>
        <v/>
      </c>
    </row>
    <row r="36" spans="26:40" ht="15">
      <c r="Z36" s="11" t="str">
        <f>IF(AA36&gt;='גליון הזנת נתונים אישיים'!C$7,AN$2,"")</f>
        <v>משיכה</v>
      </c>
      <c r="AA36" s="10">
        <f t="shared" si="4"/>
        <v>2053</v>
      </c>
      <c r="AB36" s="13">
        <f t="shared" ref="AB36:AB67" si="8">AJ36/12</f>
        <v>1135.7937677537857</v>
      </c>
      <c r="AC36" s="9"/>
      <c r="AD36" s="8">
        <f>'גליון הזנת נתונים אישיים'!D$4*12</f>
        <v>12000</v>
      </c>
      <c r="AE36" s="8">
        <f t="shared" si="5"/>
        <v>25629.525213045428</v>
      </c>
      <c r="AF36" s="8">
        <f>AE36*'גליון הזנת נתונים אישיים'!C$5</f>
        <v>1794.0667649131801</v>
      </c>
      <c r="AG36" s="6">
        <f t="shared" si="7"/>
        <v>27423.591977958607</v>
      </c>
      <c r="AH36" s="9">
        <f>AG36*'גליון הזנת נתונים אישיים'!C$2</f>
        <v>164.54155186775165</v>
      </c>
      <c r="AI36" s="7">
        <f t="shared" si="2"/>
        <v>27259.050426090856</v>
      </c>
      <c r="AJ36" s="9">
        <f>IF(Z36=AN$2,AK35*'גליון הזנת נתונים אישיים'!C$8,"")</f>
        <v>13629.525213045428</v>
      </c>
      <c r="AK36" s="6">
        <f t="shared" si="3"/>
        <v>13629.525213045428</v>
      </c>
      <c r="AL36" t="str">
        <f>IF(AA36='גליון הזנת נתונים אישיים'!C$7,AI35,"")</f>
        <v/>
      </c>
      <c r="AM36" s="6" t="str">
        <f>IF(AL36=AI35,SUM(AD$4:AD35),"")</f>
        <v/>
      </c>
      <c r="AN36" s="15" t="str">
        <f t="shared" si="6"/>
        <v/>
      </c>
    </row>
    <row r="37" spans="26:40" ht="15">
      <c r="Z37" s="11" t="str">
        <f>IF(AA37&gt;='גליון הזנת נתונים אישיים'!C$7,AN$2,"")</f>
        <v>משיכה</v>
      </c>
      <c r="AA37" s="10">
        <f t="shared" si="4"/>
        <v>2054</v>
      </c>
      <c r="AB37" s="13">
        <f t="shared" si="8"/>
        <v>1135.7937677537857</v>
      </c>
      <c r="AC37" s="9"/>
      <c r="AD37" s="8">
        <f>'גליון הזנת נתונים אישיים'!D$4*12</f>
        <v>12000</v>
      </c>
      <c r="AE37" s="8">
        <f t="shared" si="5"/>
        <v>25629.525213045428</v>
      </c>
      <c r="AF37" s="8">
        <f>AE37*'גליון הזנת נתונים אישיים'!C$5</f>
        <v>1794.0667649131801</v>
      </c>
      <c r="AG37" s="6">
        <f t="shared" si="7"/>
        <v>27423.591977958607</v>
      </c>
      <c r="AH37" s="9">
        <f>AG37*'גליון הזנת נתונים אישיים'!C$2</f>
        <v>164.54155186775165</v>
      </c>
      <c r="AI37" s="7">
        <f t="shared" si="2"/>
        <v>27259.050426090856</v>
      </c>
      <c r="AJ37" s="9">
        <f>IF(Z37=AN$2,AK36*'גליון הזנת נתונים אישיים'!C$8,"")</f>
        <v>13629.525213045428</v>
      </c>
      <c r="AK37" s="6">
        <f t="shared" si="3"/>
        <v>13629.525213045428</v>
      </c>
      <c r="AL37" t="str">
        <f>IF(AA37='גליון הזנת נתונים אישיים'!C$7,AI36,"")</f>
        <v/>
      </c>
      <c r="AM37" s="6" t="str">
        <f>IF(AL37=AI36,SUM(AD$4:AD36),"")</f>
        <v/>
      </c>
      <c r="AN37" s="15" t="str">
        <f t="shared" si="6"/>
        <v/>
      </c>
    </row>
    <row r="38" spans="26:40" ht="15">
      <c r="Z38" s="11" t="str">
        <f>IF(AA38&gt;='גליון הזנת נתונים אישיים'!C$7,AN$2,"")</f>
        <v>משיכה</v>
      </c>
      <c r="AA38" s="10">
        <f t="shared" si="4"/>
        <v>2055</v>
      </c>
      <c r="AB38" s="13">
        <f t="shared" si="8"/>
        <v>1135.7937677537857</v>
      </c>
      <c r="AC38" s="9"/>
      <c r="AD38" s="8">
        <f>'גליון הזנת נתונים אישיים'!D$4*12</f>
        <v>12000</v>
      </c>
      <c r="AE38" s="8">
        <f t="shared" si="5"/>
        <v>25629.525213045428</v>
      </c>
      <c r="AF38" s="8">
        <f>AE38*'גליון הזנת נתונים אישיים'!C$5</f>
        <v>1794.0667649131801</v>
      </c>
      <c r="AG38" s="6">
        <f t="shared" si="7"/>
        <v>27423.591977958607</v>
      </c>
      <c r="AH38" s="9">
        <f>AG38*'גליון הזנת נתונים אישיים'!C$2</f>
        <v>164.54155186775165</v>
      </c>
      <c r="AI38" s="7">
        <f t="shared" si="2"/>
        <v>27259.050426090856</v>
      </c>
      <c r="AJ38" s="9">
        <f>IF(Z38=AN$2,AK37*'גליון הזנת נתונים אישיים'!C$8,"")</f>
        <v>13629.525213045428</v>
      </c>
      <c r="AK38" s="6">
        <f t="shared" si="3"/>
        <v>13629.525213045428</v>
      </c>
      <c r="AL38" t="str">
        <f>IF(AA38='גליון הזנת נתונים אישיים'!C$7,AI37,"")</f>
        <v/>
      </c>
      <c r="AM38" s="6" t="str">
        <f>IF(AL38=AI37,SUM(AD$4:AD37),"")</f>
        <v/>
      </c>
      <c r="AN38" s="15" t="str">
        <f t="shared" si="6"/>
        <v/>
      </c>
    </row>
    <row r="39" spans="26:40" ht="15">
      <c r="Z39" s="11" t="str">
        <f>IF(AA39&gt;='גליון הזנת נתונים אישיים'!C$7,AN$2,"")</f>
        <v>משיכה</v>
      </c>
      <c r="AA39" s="10">
        <f t="shared" si="4"/>
        <v>2056</v>
      </c>
      <c r="AB39" s="13">
        <f t="shared" si="8"/>
        <v>1135.7937677537857</v>
      </c>
      <c r="AC39" s="9"/>
      <c r="AD39" s="8">
        <f>'גליון הזנת נתונים אישיים'!D$4*12</f>
        <v>12000</v>
      </c>
      <c r="AE39" s="8">
        <f t="shared" si="5"/>
        <v>25629.525213045428</v>
      </c>
      <c r="AF39" s="8">
        <f>AE39*'גליון הזנת נתונים אישיים'!C$5</f>
        <v>1794.0667649131801</v>
      </c>
      <c r="AG39" s="6">
        <f t="shared" si="7"/>
        <v>27423.591977958607</v>
      </c>
      <c r="AH39" s="9">
        <f>AG39*'גליון הזנת נתונים אישיים'!C$2</f>
        <v>164.54155186775165</v>
      </c>
      <c r="AI39" s="7">
        <f t="shared" si="2"/>
        <v>27259.050426090856</v>
      </c>
      <c r="AJ39" s="9">
        <f>IF(Z39=AN$2,AK38*'גליון הזנת נתונים אישיים'!C$8,"")</f>
        <v>13629.525213045428</v>
      </c>
      <c r="AK39" s="6">
        <f t="shared" si="3"/>
        <v>13629.525213045428</v>
      </c>
      <c r="AL39" t="str">
        <f>IF(AA39='גליון הזנת נתונים אישיים'!C$7,AI38,"")</f>
        <v/>
      </c>
      <c r="AM39" s="6" t="str">
        <f>IF(AL39=AI38,SUM(AD$4:AD38),"")</f>
        <v/>
      </c>
      <c r="AN39" s="15" t="str">
        <f t="shared" si="6"/>
        <v/>
      </c>
    </row>
    <row r="40" spans="26:40" ht="15">
      <c r="Z40" s="11" t="str">
        <f>IF(AA40&gt;='גליון הזנת נתונים אישיים'!C$7,AN$2,"")</f>
        <v>משיכה</v>
      </c>
      <c r="AA40" s="10">
        <f t="shared" si="4"/>
        <v>2057</v>
      </c>
      <c r="AB40" s="13">
        <f t="shared" si="8"/>
        <v>1135.7937677537857</v>
      </c>
      <c r="AC40" s="8">
        <f>SUM(AH4:AH40)</f>
        <v>7652.4361360750563</v>
      </c>
      <c r="AD40" s="8">
        <f>'גליון הזנת נתונים אישיים'!D$4*12</f>
        <v>12000</v>
      </c>
      <c r="AE40" s="8">
        <f t="shared" si="5"/>
        <v>25629.525213045428</v>
      </c>
      <c r="AF40" s="8">
        <f>AE40*'גליון הזנת נתונים אישיים'!C$5</f>
        <v>1794.0667649131801</v>
      </c>
      <c r="AG40" s="6">
        <f t="shared" si="7"/>
        <v>27423.591977958607</v>
      </c>
      <c r="AH40" s="9">
        <f>AG40*'גליון הזנת נתונים אישיים'!C$2</f>
        <v>164.54155186775165</v>
      </c>
      <c r="AI40" s="7">
        <f t="shared" si="2"/>
        <v>27259.050426090856</v>
      </c>
      <c r="AJ40" s="9">
        <f>IF(Z40=AN$2,AK39*'גליון הזנת נתונים אישיים'!C$8,"")</f>
        <v>13629.525213045428</v>
      </c>
      <c r="AK40" s="6">
        <f t="shared" si="3"/>
        <v>13629.525213045428</v>
      </c>
      <c r="AL40" t="str">
        <f>IF(AA40='גליון הזנת נתונים אישיים'!C$7,AI39,"")</f>
        <v/>
      </c>
      <c r="AM40" s="6" t="str">
        <f>IF(AL40=AI39,SUM(AD$4:AD39),"")</f>
        <v/>
      </c>
      <c r="AN40" s="15" t="str">
        <f t="shared" si="6"/>
        <v/>
      </c>
    </row>
    <row r="41" spans="26:40" ht="15">
      <c r="Z41" s="11" t="str">
        <f>IF(AA41&gt;='גליון הזנת נתונים אישיים'!C$7,AN$2,"")</f>
        <v>משיכה</v>
      </c>
      <c r="AA41" s="10">
        <f t="shared" si="4"/>
        <v>2058</v>
      </c>
      <c r="AB41" s="13">
        <f t="shared" si="8"/>
        <v>1135.7937677537857</v>
      </c>
      <c r="AC41" s="8"/>
      <c r="AD41" s="8">
        <f>'גליון הזנת נתונים אישיים'!D$4*12</f>
        <v>12000</v>
      </c>
      <c r="AE41" s="8">
        <f t="shared" si="5"/>
        <v>25629.525213045428</v>
      </c>
      <c r="AF41" s="8">
        <f>AE41*'גליון הזנת נתונים אישיים'!C$5</f>
        <v>1794.0667649131801</v>
      </c>
      <c r="AG41" s="6">
        <f t="shared" si="7"/>
        <v>27423.591977958607</v>
      </c>
      <c r="AH41" s="9">
        <f>AG41*'גליון הזנת נתונים אישיים'!C$2</f>
        <v>164.54155186775165</v>
      </c>
      <c r="AI41" s="7">
        <f t="shared" si="2"/>
        <v>27259.050426090856</v>
      </c>
      <c r="AJ41" s="9">
        <f>IF(Z41=AN$2,AK40*'גליון הזנת נתונים אישיים'!C$8,"")</f>
        <v>13629.525213045428</v>
      </c>
      <c r="AK41" s="6">
        <f t="shared" si="3"/>
        <v>13629.525213045428</v>
      </c>
      <c r="AL41" t="str">
        <f>IF(AA41='גליון הזנת נתונים אישיים'!C$7,AI40,"")</f>
        <v/>
      </c>
      <c r="AM41" s="6" t="str">
        <f>IF(AL41=AI40,SUM(AD$4:AD40),"")</f>
        <v/>
      </c>
      <c r="AN41" s="15" t="str">
        <f t="shared" si="6"/>
        <v/>
      </c>
    </row>
    <row r="42" spans="26:40" ht="15">
      <c r="Z42" s="11" t="str">
        <f>IF(AA42&gt;='גליון הזנת נתונים אישיים'!C$7,AN$2,"")</f>
        <v>משיכה</v>
      </c>
      <c r="AA42" s="10">
        <f t="shared" si="4"/>
        <v>2059</v>
      </c>
      <c r="AB42" s="13">
        <f t="shared" si="8"/>
        <v>1135.7937677537857</v>
      </c>
      <c r="AC42" s="8"/>
      <c r="AD42" s="8">
        <f>'גליון הזנת נתונים אישיים'!D$4*12</f>
        <v>12000</v>
      </c>
      <c r="AE42" s="8">
        <f t="shared" si="5"/>
        <v>25629.525213045428</v>
      </c>
      <c r="AF42" s="8">
        <f>AE42*'גליון הזנת נתונים אישיים'!C$5</f>
        <v>1794.0667649131801</v>
      </c>
      <c r="AG42" s="6">
        <f t="shared" si="7"/>
        <v>27423.591977958607</v>
      </c>
      <c r="AH42" s="9">
        <f>AG42*'גליון הזנת נתונים אישיים'!C$2</f>
        <v>164.54155186775165</v>
      </c>
      <c r="AI42" s="7">
        <f t="shared" si="2"/>
        <v>27259.050426090856</v>
      </c>
      <c r="AJ42" s="9">
        <f>IF(Z42=AN$2,AK41*'גליון הזנת נתונים אישיים'!C$8,"")</f>
        <v>13629.525213045428</v>
      </c>
      <c r="AK42" s="6">
        <f t="shared" si="3"/>
        <v>13629.525213045428</v>
      </c>
      <c r="AL42" t="str">
        <f>IF(AA42='גליון הזנת נתונים אישיים'!C$7,AI41,"")</f>
        <v/>
      </c>
      <c r="AM42" s="6" t="str">
        <f>IF(AL42=AI41,SUM(AD$4:AD41),"")</f>
        <v/>
      </c>
      <c r="AN42" s="15" t="str">
        <f t="shared" si="6"/>
        <v/>
      </c>
    </row>
    <row r="43" spans="26:40" ht="15">
      <c r="Z43" s="11" t="str">
        <f>IF(AA43&gt;='גליון הזנת נתונים אישיים'!C$7,AN$2,"")</f>
        <v>משיכה</v>
      </c>
      <c r="AA43" s="10">
        <f t="shared" si="4"/>
        <v>2060</v>
      </c>
      <c r="AB43" s="13">
        <f t="shared" si="8"/>
        <v>1135.7937677537857</v>
      </c>
      <c r="AC43" s="8"/>
      <c r="AD43" s="8">
        <f>'גליון הזנת נתונים אישיים'!D$4*12</f>
        <v>12000</v>
      </c>
      <c r="AE43" s="8">
        <f t="shared" si="5"/>
        <v>25629.525213045428</v>
      </c>
      <c r="AF43" s="8">
        <f>AE43*'גליון הזנת נתונים אישיים'!C$5</f>
        <v>1794.0667649131801</v>
      </c>
      <c r="AG43" s="6">
        <f>AE43+AF43</f>
        <v>27423.591977958607</v>
      </c>
      <c r="AH43" s="9">
        <f>AG43*'גליון הזנת נתונים אישיים'!C$2</f>
        <v>164.54155186775165</v>
      </c>
      <c r="AI43" s="7">
        <f t="shared" si="2"/>
        <v>27259.050426090856</v>
      </c>
      <c r="AJ43" s="9">
        <f>IF(Z43=AN$2,AK42*'גליון הזנת נתונים אישיים'!C$8,"")</f>
        <v>13629.525213045428</v>
      </c>
      <c r="AK43" s="6">
        <f t="shared" si="3"/>
        <v>13629.525213045428</v>
      </c>
      <c r="AL43" t="str">
        <f>IF(AA43='גליון הזנת נתונים אישיים'!C$7,AI42,"")</f>
        <v/>
      </c>
      <c r="AM43" s="6" t="str">
        <f>IF(AL43=AI42,SUM(AD$4:AD42),"")</f>
        <v/>
      </c>
      <c r="AN43" s="15" t="str">
        <f t="shared" si="6"/>
        <v/>
      </c>
    </row>
    <row r="44" spans="26:40" ht="15">
      <c r="Z44" s="11" t="str">
        <f>IF(AA44&gt;='גליון הזנת נתונים אישיים'!C$7,AN$2,"")</f>
        <v>משיכה</v>
      </c>
      <c r="AA44" s="10">
        <f t="shared" si="4"/>
        <v>2061</v>
      </c>
      <c r="AB44" s="13">
        <f t="shared" si="8"/>
        <v>1135.7937677537857</v>
      </c>
      <c r="AC44" s="8"/>
      <c r="AD44" s="8">
        <f>'גליון הזנת נתונים אישיים'!D$4*12</f>
        <v>12000</v>
      </c>
      <c r="AE44" s="8">
        <f t="shared" si="5"/>
        <v>25629.525213045428</v>
      </c>
      <c r="AF44" s="8">
        <f>AE44*'גליון הזנת נתונים אישיים'!C$5</f>
        <v>1794.0667649131801</v>
      </c>
      <c r="AG44" s="6">
        <f t="shared" si="7"/>
        <v>27423.591977958607</v>
      </c>
      <c r="AH44" s="9">
        <f>AG44*'גליון הזנת נתונים אישיים'!C$2</f>
        <v>164.54155186775165</v>
      </c>
      <c r="AI44" s="7">
        <f t="shared" si="2"/>
        <v>27259.050426090856</v>
      </c>
      <c r="AJ44" s="9">
        <f>IF(Z44=AN$2,AK43*'גליון הזנת נתונים אישיים'!C$8,"")</f>
        <v>13629.525213045428</v>
      </c>
      <c r="AK44" s="6">
        <f t="shared" si="3"/>
        <v>13629.525213045428</v>
      </c>
      <c r="AL44" t="str">
        <f>IF(AA44='גליון הזנת נתונים אישיים'!C$7,AI43,"")</f>
        <v/>
      </c>
      <c r="AM44" s="6" t="str">
        <f>IF(AL44=AI43,SUM(AD$4:AD43),"")</f>
        <v/>
      </c>
      <c r="AN44" s="15" t="str">
        <f t="shared" si="6"/>
        <v/>
      </c>
    </row>
    <row r="45" spans="26:40" ht="15">
      <c r="Z45" s="11" t="str">
        <f>IF(AA45&gt;='גליון הזנת נתונים אישיים'!C$7,AN$2,"")</f>
        <v>משיכה</v>
      </c>
      <c r="AA45" s="10">
        <f t="shared" si="4"/>
        <v>2062</v>
      </c>
      <c r="AB45" s="13">
        <f t="shared" si="8"/>
        <v>1135.7937677537857</v>
      </c>
      <c r="AC45" s="8"/>
      <c r="AD45" s="8">
        <f>'גליון הזנת נתונים אישיים'!D$4*12</f>
        <v>12000</v>
      </c>
      <c r="AE45" s="8">
        <f t="shared" si="5"/>
        <v>25629.525213045428</v>
      </c>
      <c r="AF45" s="8">
        <f>AE45*'גליון הזנת נתונים אישיים'!C$5</f>
        <v>1794.0667649131801</v>
      </c>
      <c r="AG45" s="6">
        <f t="shared" si="7"/>
        <v>27423.591977958607</v>
      </c>
      <c r="AH45" s="9">
        <f>AG45*'גליון הזנת נתונים אישיים'!C$2</f>
        <v>164.54155186775165</v>
      </c>
      <c r="AI45" s="7">
        <f t="shared" si="2"/>
        <v>27259.050426090856</v>
      </c>
      <c r="AJ45" s="9">
        <f>IF(Z45=AN$2,AK44*'גליון הזנת נתונים אישיים'!C$8,"")</f>
        <v>13629.525213045428</v>
      </c>
      <c r="AK45" s="6">
        <f t="shared" si="3"/>
        <v>13629.525213045428</v>
      </c>
      <c r="AL45" t="str">
        <f>IF(AA45='גליון הזנת נתונים אישיים'!C$7,AI44,"")</f>
        <v/>
      </c>
      <c r="AM45" s="6" t="str">
        <f>IF(AL45=AI44,SUM(AD$4:AD44),"")</f>
        <v/>
      </c>
      <c r="AN45" s="15" t="str">
        <f t="shared" si="6"/>
        <v/>
      </c>
    </row>
    <row r="46" spans="26:40" ht="15">
      <c r="Z46" s="11" t="str">
        <f>IF(AA46&gt;='גליון הזנת נתונים אישיים'!C$7,AN$2,"")</f>
        <v>משיכה</v>
      </c>
      <c r="AA46" s="10">
        <f t="shared" si="4"/>
        <v>2063</v>
      </c>
      <c r="AB46" s="13">
        <f t="shared" si="8"/>
        <v>1135.7937677537857</v>
      </c>
      <c r="AC46" s="8"/>
      <c r="AD46" s="8">
        <f>'גליון הזנת נתונים אישיים'!D$4*12</f>
        <v>12000</v>
      </c>
      <c r="AE46" s="8">
        <f t="shared" si="5"/>
        <v>25629.525213045428</v>
      </c>
      <c r="AF46" s="8">
        <f>AE46*'גליון הזנת נתונים אישיים'!C$5</f>
        <v>1794.0667649131801</v>
      </c>
      <c r="AG46" s="6">
        <f t="shared" ref="AG46:AG51" si="9">AE46+AF46</f>
        <v>27423.591977958607</v>
      </c>
      <c r="AH46" s="9">
        <f>AG46*'גליון הזנת נתונים אישיים'!C$2</f>
        <v>164.54155186775165</v>
      </c>
      <c r="AI46" s="7">
        <f t="shared" si="2"/>
        <v>27259.050426090856</v>
      </c>
      <c r="AJ46" s="9">
        <f>IF(Z46=AN$2,AK45*'גליון הזנת נתונים אישיים'!C$8,"")</f>
        <v>13629.525213045428</v>
      </c>
      <c r="AK46" s="6">
        <f t="shared" si="3"/>
        <v>13629.525213045428</v>
      </c>
      <c r="AL46" t="str">
        <f>IF(AA46='גליון הזנת נתונים אישיים'!C$7,AI45,"")</f>
        <v/>
      </c>
      <c r="AM46" s="6" t="str">
        <f>IF(AL46=AI45,SUM(AD$4:AD45),"")</f>
        <v/>
      </c>
      <c r="AN46" s="15" t="str">
        <f t="shared" si="6"/>
        <v/>
      </c>
    </row>
    <row r="47" spans="26:40" ht="15">
      <c r="Z47" s="11" t="str">
        <f>IF(AA47&gt;='גליון הזנת נתונים אישיים'!C$7,AN$2,"")</f>
        <v>משיכה</v>
      </c>
      <c r="AA47" s="10">
        <f t="shared" si="4"/>
        <v>2064</v>
      </c>
      <c r="AB47" s="13">
        <f t="shared" si="8"/>
        <v>1135.7937677537857</v>
      </c>
      <c r="AC47" s="8"/>
      <c r="AD47" s="8">
        <f>'גליון הזנת נתונים אישיים'!D$4*12</f>
        <v>12000</v>
      </c>
      <c r="AE47" s="8">
        <f t="shared" si="5"/>
        <v>25629.525213045428</v>
      </c>
      <c r="AF47" s="8">
        <f>AE47*'גליון הזנת נתונים אישיים'!C$5</f>
        <v>1794.0667649131801</v>
      </c>
      <c r="AG47" s="6">
        <f t="shared" si="9"/>
        <v>27423.591977958607</v>
      </c>
      <c r="AH47" s="9">
        <f>AG47*'גליון הזנת נתונים אישיים'!C$2</f>
        <v>164.54155186775165</v>
      </c>
      <c r="AI47" s="7">
        <f t="shared" si="2"/>
        <v>27259.050426090856</v>
      </c>
      <c r="AJ47" s="9">
        <f>IF(Z47=AN$2,AK46*'גליון הזנת נתונים אישיים'!C$8,"")</f>
        <v>13629.525213045428</v>
      </c>
      <c r="AK47" s="6">
        <f t="shared" si="3"/>
        <v>13629.525213045428</v>
      </c>
      <c r="AL47" t="str">
        <f>IF(AA47='גליון הזנת נתונים אישיים'!C$7,AI46,"")</f>
        <v/>
      </c>
      <c r="AM47" s="6" t="str">
        <f>IF(AL47=AI46,SUM(AD$4:AD46),"")</f>
        <v/>
      </c>
      <c r="AN47" s="15" t="str">
        <f t="shared" si="6"/>
        <v/>
      </c>
    </row>
    <row r="48" spans="26:40" ht="15">
      <c r="Z48" s="11" t="str">
        <f>IF(AA48&gt;='גליון הזנת נתונים אישיים'!C$7,AN$2,"")</f>
        <v>משיכה</v>
      </c>
      <c r="AA48" s="10">
        <f t="shared" si="4"/>
        <v>2065</v>
      </c>
      <c r="AB48" s="13">
        <f t="shared" si="8"/>
        <v>1135.7937677537857</v>
      </c>
      <c r="AC48" s="8"/>
      <c r="AD48" s="8">
        <f>'גליון הזנת נתונים אישיים'!D$4*12</f>
        <v>12000</v>
      </c>
      <c r="AE48" s="8">
        <f t="shared" si="5"/>
        <v>25629.525213045428</v>
      </c>
      <c r="AF48" s="8">
        <f>AE48*'גליון הזנת נתונים אישיים'!C$5</f>
        <v>1794.0667649131801</v>
      </c>
      <c r="AG48" s="6">
        <f t="shared" si="9"/>
        <v>27423.591977958607</v>
      </c>
      <c r="AH48" s="9">
        <f>AG48*'גליון הזנת נתונים אישיים'!C$2</f>
        <v>164.54155186775165</v>
      </c>
      <c r="AI48" s="7">
        <f t="shared" si="2"/>
        <v>27259.050426090856</v>
      </c>
      <c r="AJ48" s="9">
        <f>IF(Z48=AN$2,AK47*'גליון הזנת נתונים אישיים'!C$8,"")</f>
        <v>13629.525213045428</v>
      </c>
      <c r="AK48" s="6">
        <f t="shared" si="3"/>
        <v>13629.525213045428</v>
      </c>
      <c r="AL48" t="str">
        <f>IF(AA48='גליון הזנת נתונים אישיים'!C$7,AI47,"")</f>
        <v/>
      </c>
      <c r="AM48" s="6" t="str">
        <f>IF(AL48=AI47,SUM(AD$4:AD47),"")</f>
        <v/>
      </c>
      <c r="AN48" s="15" t="str">
        <f t="shared" si="6"/>
        <v/>
      </c>
    </row>
    <row r="49" spans="26:40" ht="15">
      <c r="Z49" s="11" t="str">
        <f>IF(AA49&gt;='גליון הזנת נתונים אישיים'!C$7,AN$2,"")</f>
        <v>משיכה</v>
      </c>
      <c r="AA49" s="10">
        <f t="shared" si="4"/>
        <v>2066</v>
      </c>
      <c r="AB49" s="13">
        <f t="shared" si="8"/>
        <v>1135.7937677537857</v>
      </c>
      <c r="AC49" s="8"/>
      <c r="AD49" s="8">
        <f>'גליון הזנת נתונים אישיים'!D$4*12</f>
        <v>12000</v>
      </c>
      <c r="AE49" s="8">
        <f t="shared" si="5"/>
        <v>25629.525213045428</v>
      </c>
      <c r="AF49" s="8">
        <f>AE49*'גליון הזנת נתונים אישיים'!C$5</f>
        <v>1794.0667649131801</v>
      </c>
      <c r="AG49" s="6">
        <f t="shared" si="9"/>
        <v>27423.591977958607</v>
      </c>
      <c r="AH49" s="9">
        <f>AG49*'גליון הזנת נתונים אישיים'!C$2</f>
        <v>164.54155186775165</v>
      </c>
      <c r="AI49" s="7">
        <f t="shared" si="2"/>
        <v>27259.050426090856</v>
      </c>
      <c r="AJ49" s="9">
        <f>IF(Z49=AN$2,AK48*'גליון הזנת נתונים אישיים'!C$8,"")</f>
        <v>13629.525213045428</v>
      </c>
      <c r="AK49" s="6">
        <f t="shared" si="3"/>
        <v>13629.525213045428</v>
      </c>
      <c r="AL49" t="str">
        <f>IF(AA49='גליון הזנת נתונים אישיים'!C$7,AI48,"")</f>
        <v/>
      </c>
      <c r="AM49" s="6" t="str">
        <f>IF(AL49=AI48,SUM(AD$4:AD48),"")</f>
        <v/>
      </c>
      <c r="AN49" s="15" t="str">
        <f t="shared" si="6"/>
        <v/>
      </c>
    </row>
    <row r="50" spans="26:40" ht="15">
      <c r="Z50" s="11" t="str">
        <f>IF(AA50&gt;='גליון הזנת נתונים אישיים'!C$7,AN$2,"")</f>
        <v>משיכה</v>
      </c>
      <c r="AA50" s="10">
        <f t="shared" si="4"/>
        <v>2067</v>
      </c>
      <c r="AB50" s="13">
        <f t="shared" si="8"/>
        <v>1135.7937677537857</v>
      </c>
      <c r="AC50" s="8"/>
      <c r="AD50" s="8">
        <f>'גליון הזנת נתונים אישיים'!D$4*12</f>
        <v>12000</v>
      </c>
      <c r="AE50" s="8">
        <f t="shared" si="5"/>
        <v>25629.525213045428</v>
      </c>
      <c r="AF50" s="8">
        <f>AE50*'גליון הזנת נתונים אישיים'!C$5</f>
        <v>1794.0667649131801</v>
      </c>
      <c r="AG50" s="6">
        <f>AE50+AF50</f>
        <v>27423.591977958607</v>
      </c>
      <c r="AH50" s="9">
        <f>AG50*'גליון הזנת נתונים אישיים'!C$2</f>
        <v>164.54155186775165</v>
      </c>
      <c r="AI50" s="7">
        <f t="shared" si="2"/>
        <v>27259.050426090856</v>
      </c>
      <c r="AJ50" s="9">
        <f>IF(Z50=AN$2,AK49*'גליון הזנת נתונים אישיים'!C$8,"")</f>
        <v>13629.525213045428</v>
      </c>
      <c r="AK50" s="6">
        <f t="shared" si="3"/>
        <v>13629.525213045428</v>
      </c>
      <c r="AL50" t="str">
        <f>IF(AA50='גליון הזנת נתונים אישיים'!C$7,AI49,"")</f>
        <v/>
      </c>
      <c r="AM50" s="6" t="str">
        <f>IF(AL50=AI49,SUM(AD$4:AD49),"")</f>
        <v/>
      </c>
      <c r="AN50" s="15" t="str">
        <f t="shared" si="6"/>
        <v/>
      </c>
    </row>
    <row r="51" spans="26:40" ht="15">
      <c r="Z51" s="11" t="str">
        <f>IF(AA51&gt;='גליון הזנת נתונים אישיים'!C$7,AN$2,"")</f>
        <v>משיכה</v>
      </c>
      <c r="AA51" s="10">
        <f t="shared" si="4"/>
        <v>2068</v>
      </c>
      <c r="AB51" s="13">
        <f t="shared" si="8"/>
        <v>1135.7937677537857</v>
      </c>
      <c r="AC51" s="8"/>
      <c r="AD51" s="8">
        <f>'גליון הזנת נתונים אישיים'!D$4*12</f>
        <v>12000</v>
      </c>
      <c r="AE51" s="8">
        <f t="shared" si="5"/>
        <v>25629.525213045428</v>
      </c>
      <c r="AF51" s="8">
        <f>AE51*'גליון הזנת נתונים אישיים'!C$5</f>
        <v>1794.0667649131801</v>
      </c>
      <c r="AG51" s="6">
        <f t="shared" si="9"/>
        <v>27423.591977958607</v>
      </c>
      <c r="AH51" s="9">
        <f>AG51*'גליון הזנת נתונים אישיים'!C$2</f>
        <v>164.54155186775165</v>
      </c>
      <c r="AI51" s="7">
        <f t="shared" si="2"/>
        <v>27259.050426090856</v>
      </c>
      <c r="AJ51" s="9">
        <f>IF(Z51=AN$2,AK50*'גליון הזנת נתונים אישיים'!C$8,"")</f>
        <v>13629.525213045428</v>
      </c>
      <c r="AK51" s="6">
        <f t="shared" si="3"/>
        <v>13629.525213045428</v>
      </c>
      <c r="AL51" t="str">
        <f>IF(AA51='גליון הזנת נתונים אישיים'!C$7,AI50,"")</f>
        <v/>
      </c>
      <c r="AM51" s="6" t="str">
        <f>IF(AL51=AI50,SUM(AD$4:AD50),"")</f>
        <v/>
      </c>
      <c r="AN51" s="15" t="str">
        <f t="shared" si="6"/>
        <v/>
      </c>
    </row>
    <row r="52" spans="26:40" ht="15">
      <c r="Z52" s="11" t="str">
        <f>IF(AA52&gt;='גליון הזנת נתונים אישיים'!C$7,AN$2,"")</f>
        <v>משיכה</v>
      </c>
      <c r="AA52" s="10">
        <f t="shared" si="4"/>
        <v>2069</v>
      </c>
      <c r="AB52" s="13">
        <f t="shared" si="8"/>
        <v>1135.7937677537857</v>
      </c>
      <c r="AC52" s="8"/>
      <c r="AD52" s="8">
        <f>'גליון הזנת נתונים אישיים'!D$4*12</f>
        <v>12000</v>
      </c>
      <c r="AE52" s="8">
        <f t="shared" si="5"/>
        <v>25629.525213045428</v>
      </c>
      <c r="AF52" s="8">
        <f>AE52*'גליון הזנת נתונים אישיים'!C$5</f>
        <v>1794.0667649131801</v>
      </c>
      <c r="AG52" s="6">
        <f t="shared" ref="AG52:AG84" si="10">AE52+AF52</f>
        <v>27423.591977958607</v>
      </c>
      <c r="AH52" s="9">
        <f>AG52*'גליון הזנת נתונים אישיים'!C$2</f>
        <v>164.54155186775165</v>
      </c>
      <c r="AI52" s="7">
        <f t="shared" si="2"/>
        <v>27259.050426090856</v>
      </c>
      <c r="AJ52" s="9">
        <f>IF(Z52=AN$2,AK51*'גליון הזנת נתונים אישיים'!C$8,"")</f>
        <v>13629.525213045428</v>
      </c>
      <c r="AK52" s="6">
        <f t="shared" si="3"/>
        <v>13629.525213045428</v>
      </c>
      <c r="AL52" t="str">
        <f>IF(AA52='גליון הזנת נתונים אישיים'!C$7,AI51,"")</f>
        <v/>
      </c>
      <c r="AM52" s="6" t="str">
        <f>IF(AL52=AI51,SUM(AD$4:AD51),"")</f>
        <v/>
      </c>
      <c r="AN52" s="15" t="str">
        <f t="shared" si="6"/>
        <v/>
      </c>
    </row>
    <row r="53" spans="26:40" ht="15">
      <c r="Z53" s="11" t="str">
        <f>IF(AA53&gt;='גליון הזנת נתונים אישיים'!C$7,AN$2,"")</f>
        <v>משיכה</v>
      </c>
      <c r="AA53" s="10">
        <f t="shared" si="4"/>
        <v>2070</v>
      </c>
      <c r="AB53" s="13">
        <f t="shared" si="8"/>
        <v>1135.7937677537857</v>
      </c>
      <c r="AC53" s="8"/>
      <c r="AD53" s="8">
        <f>'גליון הזנת נתונים אישיים'!D$4*12</f>
        <v>12000</v>
      </c>
      <c r="AE53" s="8">
        <f t="shared" si="5"/>
        <v>25629.525213045428</v>
      </c>
      <c r="AF53" s="8">
        <f>AE53*'גליון הזנת נתונים אישיים'!C$5</f>
        <v>1794.0667649131801</v>
      </c>
      <c r="AG53" s="6">
        <f t="shared" si="10"/>
        <v>27423.591977958607</v>
      </c>
      <c r="AH53" s="9">
        <f>AG53*'גליון הזנת נתונים אישיים'!C$2</f>
        <v>164.54155186775165</v>
      </c>
      <c r="AI53" s="7">
        <f t="shared" si="2"/>
        <v>27259.050426090856</v>
      </c>
      <c r="AJ53" s="9">
        <f>IF(Z53=AN$2,AK52*'גליון הזנת נתונים אישיים'!C$8,"")</f>
        <v>13629.525213045428</v>
      </c>
      <c r="AK53" s="6">
        <f t="shared" si="3"/>
        <v>13629.525213045428</v>
      </c>
      <c r="AL53" t="str">
        <f>IF(AA53='גליון הזנת נתונים אישיים'!C$7,AI52,"")</f>
        <v/>
      </c>
      <c r="AM53" s="6" t="str">
        <f>IF(AL53=AI52,SUM(AD$4:AD52),"")</f>
        <v/>
      </c>
      <c r="AN53" s="15" t="str">
        <f t="shared" si="6"/>
        <v/>
      </c>
    </row>
    <row r="54" spans="26:40" ht="15">
      <c r="Z54" s="11" t="str">
        <f>IF(AA54&gt;='גליון הזנת נתונים אישיים'!C$7,AN$2,"")</f>
        <v>משיכה</v>
      </c>
      <c r="AA54" s="10">
        <f t="shared" si="4"/>
        <v>2071</v>
      </c>
      <c r="AB54" s="13">
        <f t="shared" si="8"/>
        <v>1135.7937677537857</v>
      </c>
      <c r="AC54" s="8"/>
      <c r="AD54" s="8">
        <f>'גליון הזנת נתונים אישיים'!D$4*12</f>
        <v>12000</v>
      </c>
      <c r="AE54" s="8">
        <f t="shared" si="5"/>
        <v>25629.525213045428</v>
      </c>
      <c r="AF54" s="8">
        <f>AE54*'גליון הזנת נתונים אישיים'!C$5</f>
        <v>1794.0667649131801</v>
      </c>
      <c r="AG54" s="6">
        <f t="shared" si="10"/>
        <v>27423.591977958607</v>
      </c>
      <c r="AH54" s="9">
        <f>AG54*'גליון הזנת נתונים אישיים'!C$2</f>
        <v>164.54155186775165</v>
      </c>
      <c r="AI54" s="7">
        <f t="shared" si="2"/>
        <v>27259.050426090856</v>
      </c>
      <c r="AJ54" s="9">
        <f>IF(Z54=AN$2,AK53*'גליון הזנת נתונים אישיים'!C$8,"")</f>
        <v>13629.525213045428</v>
      </c>
      <c r="AK54" s="6">
        <f t="shared" si="3"/>
        <v>13629.525213045428</v>
      </c>
      <c r="AL54" t="str">
        <f>IF(AA54='גליון הזנת נתונים אישיים'!C$7,AI53,"")</f>
        <v/>
      </c>
      <c r="AM54" s="6" t="str">
        <f>IF(AL54=AI53,SUM(AD$4:AD53),"")</f>
        <v/>
      </c>
      <c r="AN54" s="15" t="str">
        <f t="shared" si="6"/>
        <v/>
      </c>
    </row>
    <row r="55" spans="26:40" ht="15">
      <c r="Z55" s="11" t="str">
        <f>IF(AA55&gt;='גליון הזנת נתונים אישיים'!C$7,AN$2,"")</f>
        <v>משיכה</v>
      </c>
      <c r="AA55" s="10">
        <f t="shared" si="4"/>
        <v>2072</v>
      </c>
      <c r="AB55" s="13">
        <f t="shared" si="8"/>
        <v>1135.7937677537857</v>
      </c>
      <c r="AC55" s="8"/>
      <c r="AD55" s="8">
        <f>'גליון הזנת נתונים אישיים'!D$4*12</f>
        <v>12000</v>
      </c>
      <c r="AE55" s="8">
        <f t="shared" si="5"/>
        <v>25629.525213045428</v>
      </c>
      <c r="AF55" s="8">
        <f>AE55*'גליון הזנת נתונים אישיים'!C$5</f>
        <v>1794.0667649131801</v>
      </c>
      <c r="AG55" s="6">
        <f t="shared" si="10"/>
        <v>27423.591977958607</v>
      </c>
      <c r="AH55" s="9">
        <f>AG55*'גליון הזנת נתונים אישיים'!C$2</f>
        <v>164.54155186775165</v>
      </c>
      <c r="AI55" s="7">
        <f t="shared" si="2"/>
        <v>27259.050426090856</v>
      </c>
      <c r="AJ55" s="9">
        <f>IF(Z55=AN$2,AK54*'גליון הזנת נתונים אישיים'!C$8,"")</f>
        <v>13629.525213045428</v>
      </c>
      <c r="AK55" s="6">
        <f t="shared" si="3"/>
        <v>13629.525213045428</v>
      </c>
      <c r="AL55" t="str">
        <f>IF(AA55='גליון הזנת נתונים אישיים'!C$7,AI54,"")</f>
        <v/>
      </c>
      <c r="AM55" s="6" t="str">
        <f>IF(AL55=AI54,SUM(AD$4:AD54),"")</f>
        <v/>
      </c>
      <c r="AN55" s="15" t="str">
        <f t="shared" si="6"/>
        <v/>
      </c>
    </row>
    <row r="56" spans="26:40" ht="15">
      <c r="Z56" s="11" t="str">
        <f>IF(AA56&gt;='גליון הזנת נתונים אישיים'!C$7,AN$2,"")</f>
        <v>משיכה</v>
      </c>
      <c r="AA56" s="10">
        <f t="shared" si="4"/>
        <v>2073</v>
      </c>
      <c r="AB56" s="13">
        <f t="shared" si="8"/>
        <v>1135.7937677537857</v>
      </c>
      <c r="AC56" s="8"/>
      <c r="AD56" s="8">
        <f>'גליון הזנת נתונים אישיים'!D$4*12</f>
        <v>12000</v>
      </c>
      <c r="AE56" s="8">
        <f t="shared" si="5"/>
        <v>25629.525213045428</v>
      </c>
      <c r="AF56" s="8">
        <f>AE56*'גליון הזנת נתונים אישיים'!C$5</f>
        <v>1794.0667649131801</v>
      </c>
      <c r="AG56" s="6">
        <f t="shared" si="10"/>
        <v>27423.591977958607</v>
      </c>
      <c r="AH56" s="9">
        <f>AG56*'גליון הזנת נתונים אישיים'!C$2</f>
        <v>164.54155186775165</v>
      </c>
      <c r="AI56" s="7">
        <f t="shared" si="2"/>
        <v>27259.050426090856</v>
      </c>
      <c r="AJ56" s="9">
        <f>IF(Z56=AN$2,AK55*'גליון הזנת נתונים אישיים'!C$8,"")</f>
        <v>13629.525213045428</v>
      </c>
      <c r="AK56" s="6">
        <f t="shared" si="3"/>
        <v>13629.525213045428</v>
      </c>
      <c r="AL56" t="str">
        <f>IF(AA56='גליון הזנת נתונים אישיים'!C$7,AI55,"")</f>
        <v/>
      </c>
      <c r="AM56" s="6" t="str">
        <f>IF(AL56=AI55,SUM(AD$4:AD55),"")</f>
        <v/>
      </c>
      <c r="AN56" s="15" t="str">
        <f t="shared" si="6"/>
        <v/>
      </c>
    </row>
    <row r="57" spans="26:40" ht="15">
      <c r="Z57" s="11" t="str">
        <f>IF(AA57&gt;='גליון הזנת נתונים אישיים'!C$7,AN$2,"")</f>
        <v>משיכה</v>
      </c>
      <c r="AA57" s="10">
        <f t="shared" si="4"/>
        <v>2074</v>
      </c>
      <c r="AB57" s="13">
        <f t="shared" si="8"/>
        <v>1135.7937677537857</v>
      </c>
      <c r="AC57" s="8"/>
      <c r="AD57" s="8">
        <f>'גליון הזנת נתונים אישיים'!D$4*12</f>
        <v>12000</v>
      </c>
      <c r="AE57" s="8">
        <f t="shared" si="5"/>
        <v>25629.525213045428</v>
      </c>
      <c r="AF57" s="8">
        <f>AE57*'גליון הזנת נתונים אישיים'!C$5</f>
        <v>1794.0667649131801</v>
      </c>
      <c r="AG57" s="6">
        <f t="shared" si="10"/>
        <v>27423.591977958607</v>
      </c>
      <c r="AH57" s="9">
        <f>AG57*'גליון הזנת נתונים אישיים'!C$2</f>
        <v>164.54155186775165</v>
      </c>
      <c r="AI57" s="7">
        <f t="shared" si="2"/>
        <v>27259.050426090856</v>
      </c>
      <c r="AJ57" s="9">
        <f>IF(Z57=AN$2,AK56*'גליון הזנת נתונים אישיים'!C$8,"")</f>
        <v>13629.525213045428</v>
      </c>
      <c r="AK57" s="6">
        <f t="shared" si="3"/>
        <v>13629.525213045428</v>
      </c>
      <c r="AL57" t="str">
        <f>IF(AA57='גליון הזנת נתונים אישיים'!C$7,AI56,"")</f>
        <v/>
      </c>
      <c r="AM57" s="6" t="str">
        <f>IF(AL57=AI56,SUM(AD$4:AD56),"")</f>
        <v/>
      </c>
      <c r="AN57" s="15" t="str">
        <f t="shared" si="6"/>
        <v/>
      </c>
    </row>
    <row r="58" spans="26:40" ht="15">
      <c r="Z58" s="11" t="str">
        <f>IF(AA58&gt;='גליון הזנת נתונים אישיים'!C$7,AN$2,"")</f>
        <v>משיכה</v>
      </c>
      <c r="AA58" s="10">
        <f t="shared" si="4"/>
        <v>2075</v>
      </c>
      <c r="AB58" s="13">
        <f t="shared" si="8"/>
        <v>1135.7937677537857</v>
      </c>
      <c r="AC58" s="8"/>
      <c r="AD58" s="8">
        <f>'גליון הזנת נתונים אישיים'!D$4*12</f>
        <v>12000</v>
      </c>
      <c r="AE58" s="8">
        <f t="shared" si="5"/>
        <v>25629.525213045428</v>
      </c>
      <c r="AF58" s="8">
        <f>AE58*'גליון הזנת נתונים אישיים'!C$5</f>
        <v>1794.0667649131801</v>
      </c>
      <c r="AG58" s="6">
        <f t="shared" si="10"/>
        <v>27423.591977958607</v>
      </c>
      <c r="AH58" s="9">
        <f>AG58*'גליון הזנת נתונים אישיים'!C$2</f>
        <v>164.54155186775165</v>
      </c>
      <c r="AI58" s="7">
        <f t="shared" si="2"/>
        <v>27259.050426090856</v>
      </c>
      <c r="AJ58" s="9">
        <f>IF(Z58=AN$2,AK57*'גליון הזנת נתונים אישיים'!C$8,"")</f>
        <v>13629.525213045428</v>
      </c>
      <c r="AK58" s="6">
        <f t="shared" si="3"/>
        <v>13629.525213045428</v>
      </c>
      <c r="AL58" t="str">
        <f>IF(AA58='גליון הזנת נתונים אישיים'!C$7,AI57,"")</f>
        <v/>
      </c>
      <c r="AM58" s="6" t="str">
        <f>IF(AL58=AI57,SUM(AD$4:AD57),"")</f>
        <v/>
      </c>
      <c r="AN58" s="15" t="str">
        <f t="shared" si="6"/>
        <v/>
      </c>
    </row>
    <row r="59" spans="26:40" ht="15">
      <c r="Z59" s="11" t="str">
        <f>IF(AA59&gt;='גליון הזנת נתונים אישיים'!C$7,AN$2,"")</f>
        <v>משיכה</v>
      </c>
      <c r="AA59" s="10">
        <f t="shared" si="4"/>
        <v>2076</v>
      </c>
      <c r="AB59" s="13">
        <f t="shared" si="8"/>
        <v>1135.7937677537857</v>
      </c>
      <c r="AC59" s="8"/>
      <c r="AD59" s="8">
        <f>'גליון הזנת נתונים אישיים'!D$4*12</f>
        <v>12000</v>
      </c>
      <c r="AE59" s="8">
        <f t="shared" si="5"/>
        <v>25629.525213045428</v>
      </c>
      <c r="AF59" s="8">
        <f>AE59*'גליון הזנת נתונים אישיים'!C$5</f>
        <v>1794.0667649131801</v>
      </c>
      <c r="AG59" s="6">
        <f t="shared" si="10"/>
        <v>27423.591977958607</v>
      </c>
      <c r="AH59" s="9">
        <f>AG59*'גליון הזנת נתונים אישיים'!C$2</f>
        <v>164.54155186775165</v>
      </c>
      <c r="AI59" s="7">
        <f t="shared" si="2"/>
        <v>27259.050426090856</v>
      </c>
      <c r="AJ59" s="9">
        <f>IF(Z59=AN$2,AK58*'גליון הזנת נתונים אישיים'!C$8,"")</f>
        <v>13629.525213045428</v>
      </c>
      <c r="AK59" s="6">
        <f t="shared" si="3"/>
        <v>13629.525213045428</v>
      </c>
      <c r="AL59" t="str">
        <f>IF(AA59='גליון הזנת נתונים אישיים'!C$7,AI58,"")</f>
        <v/>
      </c>
      <c r="AM59" s="6" t="str">
        <f>IF(AL59=AI58,SUM(AD$4:AD58),"")</f>
        <v/>
      </c>
      <c r="AN59" s="15" t="str">
        <f t="shared" si="6"/>
        <v/>
      </c>
    </row>
    <row r="60" spans="26:40" ht="15">
      <c r="Z60" s="11" t="str">
        <f>IF(AA60&gt;='גליון הזנת נתונים אישיים'!C$7,AN$2,"")</f>
        <v>משיכה</v>
      </c>
      <c r="AA60" s="10">
        <f t="shared" si="4"/>
        <v>2077</v>
      </c>
      <c r="AB60" s="13">
        <f t="shared" si="8"/>
        <v>1135.7937677537857</v>
      </c>
      <c r="AC60" s="8"/>
      <c r="AD60" s="8">
        <f>'גליון הזנת נתונים אישיים'!D$4*12</f>
        <v>12000</v>
      </c>
      <c r="AE60" s="8">
        <f t="shared" si="5"/>
        <v>25629.525213045428</v>
      </c>
      <c r="AF60" s="8">
        <f>AE60*'גליון הזנת נתונים אישיים'!C$5</f>
        <v>1794.0667649131801</v>
      </c>
      <c r="AG60" s="6">
        <f t="shared" si="10"/>
        <v>27423.591977958607</v>
      </c>
      <c r="AH60" s="9">
        <f>AG60*'גליון הזנת נתונים אישיים'!C$2</f>
        <v>164.54155186775165</v>
      </c>
      <c r="AI60" s="7">
        <f t="shared" si="2"/>
        <v>27259.050426090856</v>
      </c>
      <c r="AJ60" s="9">
        <f>IF(Z60=AN$2,AK59*'גליון הזנת נתונים אישיים'!C$8,"")</f>
        <v>13629.525213045428</v>
      </c>
      <c r="AK60" s="6">
        <f t="shared" si="3"/>
        <v>13629.525213045428</v>
      </c>
      <c r="AL60" t="str">
        <f>IF(AA60='גליון הזנת נתונים אישיים'!C$7,AI59,"")</f>
        <v/>
      </c>
      <c r="AM60" s="6" t="str">
        <f>IF(AL60=AI59,SUM(AD$4:AD59),"")</f>
        <v/>
      </c>
      <c r="AN60" s="15" t="str">
        <f t="shared" si="6"/>
        <v/>
      </c>
    </row>
    <row r="61" spans="26:40" ht="15">
      <c r="Z61" s="11" t="str">
        <f>IF(AA61&gt;='גליון הזנת נתונים אישיים'!C$7,AN$2,"")</f>
        <v>משיכה</v>
      </c>
      <c r="AA61" s="10">
        <f t="shared" si="4"/>
        <v>2078</v>
      </c>
      <c r="AB61" s="13">
        <f t="shared" si="8"/>
        <v>1135.7937677537857</v>
      </c>
      <c r="AC61" s="8"/>
      <c r="AD61" s="8">
        <f>'גליון הזנת נתונים אישיים'!D$4*12</f>
        <v>12000</v>
      </c>
      <c r="AE61" s="8">
        <f t="shared" si="5"/>
        <v>25629.525213045428</v>
      </c>
      <c r="AF61" s="8">
        <f>AE61*'גליון הזנת נתונים אישיים'!C$5</f>
        <v>1794.0667649131801</v>
      </c>
      <c r="AG61" s="6">
        <f t="shared" si="10"/>
        <v>27423.591977958607</v>
      </c>
      <c r="AH61" s="9">
        <f>AG61*'גליון הזנת נתונים אישיים'!C$2</f>
        <v>164.54155186775165</v>
      </c>
      <c r="AI61" s="7">
        <f t="shared" si="2"/>
        <v>27259.050426090856</v>
      </c>
      <c r="AJ61" s="9">
        <f>IF(Z61=AN$2,AK60*'גליון הזנת נתונים אישיים'!C$8,"")</f>
        <v>13629.525213045428</v>
      </c>
      <c r="AK61" s="6">
        <f t="shared" si="3"/>
        <v>13629.525213045428</v>
      </c>
      <c r="AL61" t="str">
        <f>IF(AA61='גליון הזנת נתונים אישיים'!C$7,AI60,"")</f>
        <v/>
      </c>
      <c r="AM61" s="6" t="str">
        <f>IF(AL61=AI60,SUM(AD$4:AD60),"")</f>
        <v/>
      </c>
      <c r="AN61" s="15" t="str">
        <f t="shared" si="6"/>
        <v/>
      </c>
    </row>
    <row r="62" spans="26:40" ht="15">
      <c r="Z62" s="11" t="str">
        <f>IF(AA62&gt;='גליון הזנת נתונים אישיים'!C$7,AN$2,"")</f>
        <v>משיכה</v>
      </c>
      <c r="AA62" s="10">
        <f t="shared" si="4"/>
        <v>2079</v>
      </c>
      <c r="AB62" s="13">
        <f t="shared" si="8"/>
        <v>1135.7937677537857</v>
      </c>
      <c r="AC62" s="8"/>
      <c r="AD62" s="8">
        <f>'גליון הזנת נתונים אישיים'!D$4*12</f>
        <v>12000</v>
      </c>
      <c r="AE62" s="8">
        <f t="shared" si="5"/>
        <v>25629.525213045428</v>
      </c>
      <c r="AF62" s="8">
        <f>AE62*'גליון הזנת נתונים אישיים'!C$5</f>
        <v>1794.0667649131801</v>
      </c>
      <c r="AG62" s="6">
        <f t="shared" si="10"/>
        <v>27423.591977958607</v>
      </c>
      <c r="AH62" s="9">
        <f>AG62*'גליון הזנת נתונים אישיים'!C$2</f>
        <v>164.54155186775165</v>
      </c>
      <c r="AI62" s="7">
        <f t="shared" si="2"/>
        <v>27259.050426090856</v>
      </c>
      <c r="AJ62" s="9">
        <f>IF(Z62=AN$2,AK61*'גליון הזנת נתונים אישיים'!C$8,"")</f>
        <v>13629.525213045428</v>
      </c>
      <c r="AK62" s="6">
        <f t="shared" si="3"/>
        <v>13629.525213045428</v>
      </c>
      <c r="AL62" t="str">
        <f>IF(AA62='גליון הזנת נתונים אישיים'!C$7,AI61,"")</f>
        <v/>
      </c>
      <c r="AM62" s="6" t="str">
        <f>IF(AL62=AI61,SUM(AD$4:AD61),"")</f>
        <v/>
      </c>
      <c r="AN62" s="15" t="str">
        <f t="shared" si="6"/>
        <v/>
      </c>
    </row>
    <row r="63" spans="26:40" ht="15">
      <c r="Z63" s="11" t="str">
        <f>IF(AA63&gt;='גליון הזנת נתונים אישיים'!C$7,AN$2,"")</f>
        <v>משיכה</v>
      </c>
      <c r="AA63" s="10">
        <f t="shared" si="4"/>
        <v>2080</v>
      </c>
      <c r="AB63" s="13">
        <f t="shared" si="8"/>
        <v>1135.7937677537857</v>
      </c>
      <c r="AC63" s="8"/>
      <c r="AD63" s="8">
        <f>'גליון הזנת נתונים אישיים'!D$4*12</f>
        <v>12000</v>
      </c>
      <c r="AE63" s="8">
        <f t="shared" si="5"/>
        <v>25629.525213045428</v>
      </c>
      <c r="AF63" s="8">
        <f>AE63*'גליון הזנת נתונים אישיים'!C$5</f>
        <v>1794.0667649131801</v>
      </c>
      <c r="AG63" s="6">
        <f t="shared" si="10"/>
        <v>27423.591977958607</v>
      </c>
      <c r="AH63" s="9">
        <f>AG63*'גליון הזנת נתונים אישיים'!C$2</f>
        <v>164.54155186775165</v>
      </c>
      <c r="AI63" s="7">
        <f t="shared" si="2"/>
        <v>27259.050426090856</v>
      </c>
      <c r="AJ63" s="9">
        <f>IF(Z63=AN$2,AK62*'גליון הזנת נתונים אישיים'!C$8,"")</f>
        <v>13629.525213045428</v>
      </c>
      <c r="AK63" s="6">
        <f t="shared" si="3"/>
        <v>13629.525213045428</v>
      </c>
      <c r="AL63" t="str">
        <f>IF(AA63='גליון הזנת נתונים אישיים'!C$7,AI62,"")</f>
        <v/>
      </c>
      <c r="AM63" s="6" t="str">
        <f>IF(AL63=AI62,SUM(AD$4:AD62),"")</f>
        <v/>
      </c>
      <c r="AN63" s="15" t="str">
        <f t="shared" si="6"/>
        <v/>
      </c>
    </row>
    <row r="64" spans="26:40" ht="15">
      <c r="Z64" s="11" t="str">
        <f>IF(AA64&gt;='גליון הזנת נתונים אישיים'!C$7,AN$2,"")</f>
        <v>משיכה</v>
      </c>
      <c r="AA64" s="10">
        <f t="shared" si="4"/>
        <v>2081</v>
      </c>
      <c r="AB64" s="13">
        <f t="shared" si="8"/>
        <v>1135.7937677537857</v>
      </c>
      <c r="AC64" s="8"/>
      <c r="AD64" s="8">
        <f>'גליון הזנת נתונים אישיים'!D$4*12</f>
        <v>12000</v>
      </c>
      <c r="AE64" s="8">
        <f t="shared" si="5"/>
        <v>25629.525213045428</v>
      </c>
      <c r="AF64" s="8">
        <f>AE64*'גליון הזנת נתונים אישיים'!C$5</f>
        <v>1794.0667649131801</v>
      </c>
      <c r="AG64" s="6">
        <f t="shared" si="10"/>
        <v>27423.591977958607</v>
      </c>
      <c r="AH64" s="9">
        <f>AG64*'גליון הזנת נתונים אישיים'!C$2</f>
        <v>164.54155186775165</v>
      </c>
      <c r="AI64" s="7">
        <f t="shared" si="2"/>
        <v>27259.050426090856</v>
      </c>
      <c r="AJ64" s="9">
        <f>IF(Z64=AN$2,AK63*'גליון הזנת נתונים אישיים'!C$8,"")</f>
        <v>13629.525213045428</v>
      </c>
      <c r="AK64" s="6">
        <f t="shared" si="3"/>
        <v>13629.525213045428</v>
      </c>
      <c r="AL64" t="str">
        <f>IF(AA64='גליון הזנת נתונים אישיים'!C$7,AI63,"")</f>
        <v/>
      </c>
      <c r="AM64" s="6" t="str">
        <f>IF(AL64=AI63,SUM(AD$4:AD63),"")</f>
        <v/>
      </c>
      <c r="AN64" s="15" t="str">
        <f t="shared" si="6"/>
        <v/>
      </c>
    </row>
    <row r="65" spans="26:40" ht="15">
      <c r="Z65" s="11" t="str">
        <f>IF(AA65&gt;='גליון הזנת נתונים אישיים'!C$7,AN$2,"")</f>
        <v>משיכה</v>
      </c>
      <c r="AA65" s="10">
        <f t="shared" si="4"/>
        <v>2082</v>
      </c>
      <c r="AB65" s="13">
        <f t="shared" si="8"/>
        <v>1135.7937677537857</v>
      </c>
      <c r="AC65" s="8"/>
      <c r="AD65" s="8">
        <f>'גליון הזנת נתונים אישיים'!D$4*12</f>
        <v>12000</v>
      </c>
      <c r="AE65" s="8">
        <f t="shared" si="5"/>
        <v>25629.525213045428</v>
      </c>
      <c r="AF65" s="8">
        <f>AE65*'גליון הזנת נתונים אישיים'!C$5</f>
        <v>1794.0667649131801</v>
      </c>
      <c r="AG65" s="6">
        <f t="shared" si="10"/>
        <v>27423.591977958607</v>
      </c>
      <c r="AH65" s="9">
        <f>AG65*'גליון הזנת נתונים אישיים'!C$2</f>
        <v>164.54155186775165</v>
      </c>
      <c r="AI65" s="7">
        <f t="shared" si="2"/>
        <v>27259.050426090856</v>
      </c>
      <c r="AJ65" s="9">
        <f>IF(Z65=AN$2,AK64*'גליון הזנת נתונים אישיים'!C$8,"")</f>
        <v>13629.525213045428</v>
      </c>
      <c r="AK65" s="6">
        <f t="shared" si="3"/>
        <v>13629.525213045428</v>
      </c>
      <c r="AL65" t="str">
        <f>IF(AA65='גליון הזנת נתונים אישיים'!C$7,AI64,"")</f>
        <v/>
      </c>
      <c r="AM65" s="6" t="str">
        <f>IF(AL65=AI64,SUM(AD$4:AD64),"")</f>
        <v/>
      </c>
      <c r="AN65" s="15" t="str">
        <f t="shared" si="6"/>
        <v/>
      </c>
    </row>
    <row r="66" spans="26:40" ht="15">
      <c r="Z66" s="11" t="str">
        <f>IF(AA66&gt;='גליון הזנת נתונים אישיים'!C$7,AN$2,"")</f>
        <v>משיכה</v>
      </c>
      <c r="AA66" s="10">
        <f t="shared" si="4"/>
        <v>2083</v>
      </c>
      <c r="AB66" s="13">
        <f t="shared" si="8"/>
        <v>1135.7937677537857</v>
      </c>
      <c r="AC66" s="8"/>
      <c r="AD66" s="8">
        <f>'גליון הזנת נתונים אישיים'!D$4*12</f>
        <v>12000</v>
      </c>
      <c r="AE66" s="8">
        <f t="shared" si="5"/>
        <v>25629.525213045428</v>
      </c>
      <c r="AF66" s="8">
        <f>AE66*'גליון הזנת נתונים אישיים'!C$5</f>
        <v>1794.0667649131801</v>
      </c>
      <c r="AG66" s="6">
        <f t="shared" si="10"/>
        <v>27423.591977958607</v>
      </c>
      <c r="AH66" s="9">
        <f>AG66*'גליון הזנת נתונים אישיים'!C$2</f>
        <v>164.54155186775165</v>
      </c>
      <c r="AI66" s="7">
        <f t="shared" si="2"/>
        <v>27259.050426090856</v>
      </c>
      <c r="AJ66" s="9">
        <f>IF(Z66=AN$2,AK65*'גליון הזנת נתונים אישיים'!C$8,"")</f>
        <v>13629.525213045428</v>
      </c>
      <c r="AK66" s="6">
        <f t="shared" si="3"/>
        <v>13629.525213045428</v>
      </c>
      <c r="AL66" t="str">
        <f>IF(AA66='גליון הזנת נתונים אישיים'!C$7,AI65,"")</f>
        <v/>
      </c>
      <c r="AM66" s="6" t="str">
        <f>IF(AL66=AI65,SUM(AD$4:AD65),"")</f>
        <v/>
      </c>
      <c r="AN66" s="15" t="str">
        <f t="shared" si="6"/>
        <v/>
      </c>
    </row>
    <row r="67" spans="26:40" ht="15">
      <c r="Z67" s="11" t="str">
        <f>IF(AA67&gt;='גליון הזנת נתונים אישיים'!C$7,AN$2,"")</f>
        <v>משיכה</v>
      </c>
      <c r="AA67" s="10">
        <f t="shared" si="4"/>
        <v>2084</v>
      </c>
      <c r="AB67" s="13">
        <f t="shared" si="8"/>
        <v>1135.7937677537857</v>
      </c>
      <c r="AC67" s="8"/>
      <c r="AD67" s="8">
        <f>'גליון הזנת נתונים אישיים'!D$4*12</f>
        <v>12000</v>
      </c>
      <c r="AE67" s="8">
        <f t="shared" si="5"/>
        <v>25629.525213045428</v>
      </c>
      <c r="AF67" s="8">
        <f>AE67*'גליון הזנת נתונים אישיים'!C$5</f>
        <v>1794.0667649131801</v>
      </c>
      <c r="AG67" s="6">
        <f t="shared" si="10"/>
        <v>27423.591977958607</v>
      </c>
      <c r="AH67" s="9">
        <f>AG67*'גליון הזנת נתונים אישיים'!C$2</f>
        <v>164.54155186775165</v>
      </c>
      <c r="AI67" s="7">
        <f t="shared" si="2"/>
        <v>27259.050426090856</v>
      </c>
      <c r="AJ67" s="9">
        <f>IF(Z67=AN$2,AK66*'גליון הזנת נתונים אישיים'!C$8,"")</f>
        <v>13629.525213045428</v>
      </c>
      <c r="AK67" s="6">
        <f t="shared" si="3"/>
        <v>13629.525213045428</v>
      </c>
      <c r="AL67" t="str">
        <f>IF(AA67='גליון הזנת נתונים אישיים'!C$7,AI66,"")</f>
        <v/>
      </c>
      <c r="AM67" s="6" t="str">
        <f>IF(AL67=AI66,SUM(AD$4:AD66),"")</f>
        <v/>
      </c>
      <c r="AN67" s="15" t="str">
        <f t="shared" si="6"/>
        <v/>
      </c>
    </row>
    <row r="68" spans="26:40" ht="15">
      <c r="Z68" s="11" t="str">
        <f>IF(AA68&gt;='גליון הזנת נתונים אישיים'!C$7,AN$2,"")</f>
        <v>משיכה</v>
      </c>
      <c r="AA68" s="10">
        <f t="shared" si="4"/>
        <v>2085</v>
      </c>
      <c r="AB68" s="13">
        <f t="shared" ref="AB68:AB84" si="11">AJ68/12</f>
        <v>1135.7937677537857</v>
      </c>
      <c r="AC68" s="8"/>
      <c r="AD68" s="8">
        <f>'גליון הזנת נתונים אישיים'!D$4*12</f>
        <v>12000</v>
      </c>
      <c r="AE68" s="8">
        <f t="shared" si="5"/>
        <v>25629.525213045428</v>
      </c>
      <c r="AF68" s="8">
        <f>AE68*'גליון הזנת נתונים אישיים'!C$5</f>
        <v>1794.0667649131801</v>
      </c>
      <c r="AG68" s="6">
        <f t="shared" si="10"/>
        <v>27423.591977958607</v>
      </c>
      <c r="AH68" s="9">
        <f>AG68*'גליון הזנת נתונים אישיים'!C$2</f>
        <v>164.54155186775165</v>
      </c>
      <c r="AI68" s="7">
        <f t="shared" si="2"/>
        <v>27259.050426090856</v>
      </c>
      <c r="AJ68" s="9">
        <f>IF(Z68=AN$2,AK67*'גליון הזנת נתונים אישיים'!C$8,"")</f>
        <v>13629.525213045428</v>
      </c>
      <c r="AK68" s="6">
        <f t="shared" si="3"/>
        <v>13629.525213045428</v>
      </c>
      <c r="AL68" t="str">
        <f>IF(AA68='גליון הזנת נתונים אישיים'!C$7,AI67,"")</f>
        <v/>
      </c>
      <c r="AM68" s="6" t="str">
        <f>IF(AL68=AI67,SUM(AD$4:AD67),"")</f>
        <v/>
      </c>
      <c r="AN68" s="15" t="str">
        <f t="shared" si="6"/>
        <v/>
      </c>
    </row>
    <row r="69" spans="26:40" ht="15">
      <c r="Z69" s="11" t="str">
        <f>IF(AA69&gt;='גליון הזנת נתונים אישיים'!C$7,AN$2,"")</f>
        <v>משיכה</v>
      </c>
      <c r="AA69" s="10">
        <f t="shared" si="4"/>
        <v>2086</v>
      </c>
      <c r="AB69" s="13">
        <f t="shared" si="11"/>
        <v>1135.7937677537857</v>
      </c>
      <c r="AC69" s="8"/>
      <c r="AD69" s="8">
        <f>'גליון הזנת נתונים אישיים'!D$4*12</f>
        <v>12000</v>
      </c>
      <c r="AE69" s="8">
        <f t="shared" si="5"/>
        <v>25629.525213045428</v>
      </c>
      <c r="AF69" s="8">
        <f>AE69*'גליון הזנת נתונים אישיים'!C$5</f>
        <v>1794.0667649131801</v>
      </c>
      <c r="AG69" s="6">
        <f t="shared" si="10"/>
        <v>27423.591977958607</v>
      </c>
      <c r="AH69" s="9">
        <f>AG69*'גליון הזנת נתונים אישיים'!C$2</f>
        <v>164.54155186775165</v>
      </c>
      <c r="AI69" s="7">
        <f t="shared" ref="AI69:AI83" si="12">AG69-AH69</f>
        <v>27259.050426090856</v>
      </c>
      <c r="AJ69" s="9">
        <f>IF(Z69=AN$2,AK68*'גליון הזנת נתונים אישיים'!C$8,"")</f>
        <v>13629.525213045428</v>
      </c>
      <c r="AK69" s="6">
        <f t="shared" ref="AK69:AK84" si="13">AI69-SUM(AJ69:AJ69)</f>
        <v>13629.525213045428</v>
      </c>
      <c r="AL69" t="str">
        <f>IF(AA69='גליון הזנת נתונים אישיים'!C$7,AI68,"")</f>
        <v/>
      </c>
      <c r="AM69" s="6" t="str">
        <f>IF(AL69=AI68,SUM(AD$4:AD68),"")</f>
        <v/>
      </c>
      <c r="AN69" s="15" t="str">
        <f t="shared" si="6"/>
        <v/>
      </c>
    </row>
    <row r="70" spans="26:40" ht="15">
      <c r="Z70" s="11" t="str">
        <f>IF(AA70&gt;='גליון הזנת נתונים אישיים'!C$7,AN$2,"")</f>
        <v>משיכה</v>
      </c>
      <c r="AA70" s="10">
        <f t="shared" ref="AA70:AA84" si="14">AA69+1</f>
        <v>2087</v>
      </c>
      <c r="AB70" s="13">
        <f t="shared" si="11"/>
        <v>1135.7937677537857</v>
      </c>
      <c r="AC70" s="8"/>
      <c r="AD70" s="8">
        <f>'גליון הזנת נתונים אישיים'!D$4*12</f>
        <v>12000</v>
      </c>
      <c r="AE70" s="8">
        <f t="shared" ref="AE70:AE84" si="15">AD70+AK69</f>
        <v>25629.525213045428</v>
      </c>
      <c r="AF70" s="8">
        <f>AE70*'גליון הזנת נתונים אישיים'!C$5</f>
        <v>1794.0667649131801</v>
      </c>
      <c r="AG70" s="6">
        <f t="shared" si="10"/>
        <v>27423.591977958607</v>
      </c>
      <c r="AH70" s="9">
        <f>AG70*'גליון הזנת נתונים אישיים'!C$2</f>
        <v>164.54155186775165</v>
      </c>
      <c r="AI70" s="7">
        <f t="shared" si="12"/>
        <v>27259.050426090856</v>
      </c>
      <c r="AJ70" s="9">
        <f>IF(Z70=AN$2,AK69*'גליון הזנת נתונים אישיים'!C$8,"")</f>
        <v>13629.525213045428</v>
      </c>
      <c r="AK70" s="6">
        <f t="shared" si="13"/>
        <v>13629.525213045428</v>
      </c>
      <c r="AL70" t="str">
        <f>IF(AA70='גליון הזנת נתונים אישיים'!C$7,AI69,"")</f>
        <v/>
      </c>
      <c r="AM70" s="6" t="str">
        <f>IF(AL70=AI69,SUM(AD$4:AD69),"")</f>
        <v/>
      </c>
      <c r="AN70" s="15" t="str">
        <f t="shared" ref="AN70:AN84" si="16">IF(AL70=AI69,AL70-AM70,"")</f>
        <v/>
      </c>
    </row>
    <row r="71" spans="26:40" ht="15">
      <c r="Z71" s="11" t="str">
        <f>IF(AA71&gt;='גליון הזנת נתונים אישיים'!C$7,AN$2,"")</f>
        <v>משיכה</v>
      </c>
      <c r="AA71" s="10">
        <f t="shared" si="14"/>
        <v>2088</v>
      </c>
      <c r="AB71" s="13">
        <f t="shared" si="11"/>
        <v>1135.7937677537857</v>
      </c>
      <c r="AC71" s="8"/>
      <c r="AD71" s="8">
        <f>'גליון הזנת נתונים אישיים'!D$4*12</f>
        <v>12000</v>
      </c>
      <c r="AE71" s="8">
        <f t="shared" si="15"/>
        <v>25629.525213045428</v>
      </c>
      <c r="AF71" s="8">
        <f>AE71*'גליון הזנת נתונים אישיים'!C$5</f>
        <v>1794.0667649131801</v>
      </c>
      <c r="AG71" s="6">
        <f t="shared" si="10"/>
        <v>27423.591977958607</v>
      </c>
      <c r="AH71" s="9">
        <f>AG71*'גליון הזנת נתונים אישיים'!C$2</f>
        <v>164.54155186775165</v>
      </c>
      <c r="AI71" s="7">
        <f t="shared" si="12"/>
        <v>27259.050426090856</v>
      </c>
      <c r="AJ71" s="9">
        <f>IF(Z71=AN$2,AK70*'גליון הזנת נתונים אישיים'!C$8,"")</f>
        <v>13629.525213045428</v>
      </c>
      <c r="AK71" s="6">
        <f t="shared" si="13"/>
        <v>13629.525213045428</v>
      </c>
      <c r="AL71" t="str">
        <f>IF(AA71='גליון הזנת נתונים אישיים'!C$7,AI70,"")</f>
        <v/>
      </c>
      <c r="AM71" s="6" t="str">
        <f>IF(AL71=AI70,SUM(AD$4:AD70),"")</f>
        <v/>
      </c>
      <c r="AN71" s="15" t="str">
        <f t="shared" si="16"/>
        <v/>
      </c>
    </row>
    <row r="72" spans="26:40" ht="15">
      <c r="Z72" s="11" t="str">
        <f>IF(AA72&gt;='גליון הזנת נתונים אישיים'!C$7,AN$2,"")</f>
        <v>משיכה</v>
      </c>
      <c r="AA72" s="10">
        <f t="shared" si="14"/>
        <v>2089</v>
      </c>
      <c r="AB72" s="13">
        <f t="shared" si="11"/>
        <v>1135.7937677537857</v>
      </c>
      <c r="AC72" s="8"/>
      <c r="AD72" s="8">
        <f>'גליון הזנת נתונים אישיים'!D$4*12</f>
        <v>12000</v>
      </c>
      <c r="AE72" s="8">
        <f t="shared" si="15"/>
        <v>25629.525213045428</v>
      </c>
      <c r="AF72" s="8">
        <f>AE72*'גליון הזנת נתונים אישיים'!C$5</f>
        <v>1794.0667649131801</v>
      </c>
      <c r="AG72" s="6">
        <f t="shared" si="10"/>
        <v>27423.591977958607</v>
      </c>
      <c r="AH72" s="9">
        <f>AG72*'גליון הזנת נתונים אישיים'!C$2</f>
        <v>164.54155186775165</v>
      </c>
      <c r="AI72" s="7">
        <f t="shared" si="12"/>
        <v>27259.050426090856</v>
      </c>
      <c r="AJ72" s="9">
        <f>IF(Z72=AN$2,AK71*'גליון הזנת נתונים אישיים'!C$8,"")</f>
        <v>13629.525213045428</v>
      </c>
      <c r="AK72" s="6">
        <f t="shared" si="13"/>
        <v>13629.525213045428</v>
      </c>
      <c r="AL72" t="str">
        <f>IF(AA72='גליון הזנת נתונים אישיים'!C$7,AI71,"")</f>
        <v/>
      </c>
      <c r="AM72" s="6" t="str">
        <f>IF(AL72=AI71,SUM(AD$4:AD71),"")</f>
        <v/>
      </c>
      <c r="AN72" s="15" t="str">
        <f t="shared" si="16"/>
        <v/>
      </c>
    </row>
    <row r="73" spans="26:40" ht="15">
      <c r="Z73" s="11" t="str">
        <f>IF(AA73&gt;='גליון הזנת נתונים אישיים'!C$7,AN$2,"")</f>
        <v>משיכה</v>
      </c>
      <c r="AA73" s="10">
        <f t="shared" si="14"/>
        <v>2090</v>
      </c>
      <c r="AB73" s="13">
        <f t="shared" si="11"/>
        <v>1135.7937677537857</v>
      </c>
      <c r="AC73" s="8"/>
      <c r="AD73" s="8">
        <f>'גליון הזנת נתונים אישיים'!D$4*12</f>
        <v>12000</v>
      </c>
      <c r="AE73" s="8">
        <f t="shared" si="15"/>
        <v>25629.525213045428</v>
      </c>
      <c r="AF73" s="8">
        <f>AE73*'גליון הזנת נתונים אישיים'!C$5</f>
        <v>1794.0667649131801</v>
      </c>
      <c r="AG73" s="6">
        <f t="shared" si="10"/>
        <v>27423.591977958607</v>
      </c>
      <c r="AH73" s="9">
        <f>AG73*'גליון הזנת נתונים אישיים'!C$2</f>
        <v>164.54155186775165</v>
      </c>
      <c r="AI73" s="7">
        <f t="shared" si="12"/>
        <v>27259.050426090856</v>
      </c>
      <c r="AJ73" s="9">
        <f>IF(Z73=AN$2,AK72*'גליון הזנת נתונים אישיים'!C$8,"")</f>
        <v>13629.525213045428</v>
      </c>
      <c r="AK73" s="6">
        <f t="shared" si="13"/>
        <v>13629.525213045428</v>
      </c>
      <c r="AL73" t="str">
        <f>IF(AA73='גליון הזנת נתונים אישיים'!C$7,AI72,"")</f>
        <v/>
      </c>
      <c r="AM73" s="6" t="str">
        <f>IF(AL73=AI72,SUM(AD$4:AD72),"")</f>
        <v/>
      </c>
      <c r="AN73" s="15" t="str">
        <f t="shared" si="16"/>
        <v/>
      </c>
    </row>
    <row r="74" spans="26:40" ht="15">
      <c r="Z74" s="11" t="str">
        <f>IF(AA74&gt;='גליון הזנת נתונים אישיים'!C$7,AN$2,"")</f>
        <v>משיכה</v>
      </c>
      <c r="AA74" s="10">
        <f t="shared" si="14"/>
        <v>2091</v>
      </c>
      <c r="AB74" s="13">
        <f t="shared" si="11"/>
        <v>1135.7937677537857</v>
      </c>
      <c r="AC74" s="8"/>
      <c r="AD74" s="8">
        <f>'גליון הזנת נתונים אישיים'!D$4*12</f>
        <v>12000</v>
      </c>
      <c r="AE74" s="8">
        <f t="shared" si="15"/>
        <v>25629.525213045428</v>
      </c>
      <c r="AF74" s="8">
        <f>AE74*'גליון הזנת נתונים אישיים'!C$5</f>
        <v>1794.0667649131801</v>
      </c>
      <c r="AG74" s="6">
        <f t="shared" si="10"/>
        <v>27423.591977958607</v>
      </c>
      <c r="AH74" s="9">
        <f>AG74*'גליון הזנת נתונים אישיים'!C$2</f>
        <v>164.54155186775165</v>
      </c>
      <c r="AI74" s="7">
        <f t="shared" si="12"/>
        <v>27259.050426090856</v>
      </c>
      <c r="AJ74" s="9">
        <f>IF(Z74=AN$2,AK73*'גליון הזנת נתונים אישיים'!C$8,"")</f>
        <v>13629.525213045428</v>
      </c>
      <c r="AK74" s="6">
        <f t="shared" si="13"/>
        <v>13629.525213045428</v>
      </c>
      <c r="AL74" t="str">
        <f>IF(AA74='גליון הזנת נתונים אישיים'!C$7,AI73,"")</f>
        <v/>
      </c>
      <c r="AM74" s="6" t="str">
        <f>IF(AL74=AI73,SUM(AD$4:AD73),"")</f>
        <v/>
      </c>
      <c r="AN74" s="15" t="str">
        <f t="shared" si="16"/>
        <v/>
      </c>
    </row>
    <row r="75" spans="26:40" ht="15">
      <c r="Z75" s="11" t="str">
        <f>IF(AA75&gt;='גליון הזנת נתונים אישיים'!C$7,AN$2,"")</f>
        <v>משיכה</v>
      </c>
      <c r="AA75" s="10">
        <f t="shared" si="14"/>
        <v>2092</v>
      </c>
      <c r="AB75" s="13">
        <f t="shared" si="11"/>
        <v>1135.7937677537857</v>
      </c>
      <c r="AC75" s="8"/>
      <c r="AD75" s="8">
        <f>'גליון הזנת נתונים אישיים'!D$4*12</f>
        <v>12000</v>
      </c>
      <c r="AE75" s="8">
        <f t="shared" si="15"/>
        <v>25629.525213045428</v>
      </c>
      <c r="AF75" s="8">
        <f>AE75*'גליון הזנת נתונים אישיים'!C$5</f>
        <v>1794.0667649131801</v>
      </c>
      <c r="AG75" s="6">
        <f t="shared" si="10"/>
        <v>27423.591977958607</v>
      </c>
      <c r="AH75" s="9">
        <f>AG75*'גליון הזנת נתונים אישיים'!C$2</f>
        <v>164.54155186775165</v>
      </c>
      <c r="AI75" s="7">
        <f t="shared" si="12"/>
        <v>27259.050426090856</v>
      </c>
      <c r="AJ75" s="9">
        <f>IF(Z75=AN$2,AK74*'גליון הזנת נתונים אישיים'!C$8,"")</f>
        <v>13629.525213045428</v>
      </c>
      <c r="AK75" s="6">
        <f t="shared" si="13"/>
        <v>13629.525213045428</v>
      </c>
      <c r="AL75" t="str">
        <f>IF(AA75='גליון הזנת נתונים אישיים'!C$7,AI74,"")</f>
        <v/>
      </c>
      <c r="AM75" s="6" t="str">
        <f>IF(AL75=AI74,SUM(AD$4:AD74),"")</f>
        <v/>
      </c>
      <c r="AN75" s="15" t="str">
        <f t="shared" si="16"/>
        <v/>
      </c>
    </row>
    <row r="76" spans="26:40" ht="15">
      <c r="Z76" s="11" t="str">
        <f>IF(AA76&gt;='גליון הזנת נתונים אישיים'!C$7,AN$2,"")</f>
        <v>משיכה</v>
      </c>
      <c r="AA76" s="10">
        <f t="shared" si="14"/>
        <v>2093</v>
      </c>
      <c r="AB76" s="13">
        <f t="shared" si="11"/>
        <v>1135.7937677537857</v>
      </c>
      <c r="AC76" s="8"/>
      <c r="AD76" s="8">
        <f>'גליון הזנת נתונים אישיים'!D$4*12</f>
        <v>12000</v>
      </c>
      <c r="AE76" s="8">
        <f t="shared" si="15"/>
        <v>25629.525213045428</v>
      </c>
      <c r="AF76" s="8">
        <f>AE76*'גליון הזנת נתונים אישיים'!C$5</f>
        <v>1794.0667649131801</v>
      </c>
      <c r="AG76" s="6">
        <f t="shared" si="10"/>
        <v>27423.591977958607</v>
      </c>
      <c r="AH76" s="9">
        <f>AG76*'גליון הזנת נתונים אישיים'!C$2</f>
        <v>164.54155186775165</v>
      </c>
      <c r="AI76" s="7">
        <f t="shared" si="12"/>
        <v>27259.050426090856</v>
      </c>
      <c r="AJ76" s="9">
        <f>IF(Z76=AN$2,AK75*'גליון הזנת נתונים אישיים'!C$8,"")</f>
        <v>13629.525213045428</v>
      </c>
      <c r="AK76" s="6">
        <f t="shared" si="13"/>
        <v>13629.525213045428</v>
      </c>
      <c r="AL76" t="str">
        <f>IF(AA76='גליון הזנת נתונים אישיים'!C$7,AI75,"")</f>
        <v/>
      </c>
      <c r="AM76" s="6" t="str">
        <f>IF(AL76=AI75,SUM(AD$4:AD75),"")</f>
        <v/>
      </c>
      <c r="AN76" s="15" t="str">
        <f t="shared" si="16"/>
        <v/>
      </c>
    </row>
    <row r="77" spans="26:40" ht="15">
      <c r="Z77" s="11" t="str">
        <f>IF(AA77&gt;='גליון הזנת נתונים אישיים'!C$7,AN$2,"")</f>
        <v>משיכה</v>
      </c>
      <c r="AA77" s="10">
        <f t="shared" si="14"/>
        <v>2094</v>
      </c>
      <c r="AB77" s="13">
        <f t="shared" si="11"/>
        <v>1135.7937677537857</v>
      </c>
      <c r="AC77" s="8"/>
      <c r="AD77" s="8">
        <f>'גליון הזנת נתונים אישיים'!D$4*12</f>
        <v>12000</v>
      </c>
      <c r="AE77" s="8">
        <f t="shared" si="15"/>
        <v>25629.525213045428</v>
      </c>
      <c r="AF77" s="8">
        <f>AE77*'גליון הזנת נתונים אישיים'!C$5</f>
        <v>1794.0667649131801</v>
      </c>
      <c r="AG77" s="6">
        <f t="shared" si="10"/>
        <v>27423.591977958607</v>
      </c>
      <c r="AH77" s="9">
        <f>AG77*'גליון הזנת נתונים אישיים'!C$2</f>
        <v>164.54155186775165</v>
      </c>
      <c r="AI77" s="7">
        <f t="shared" si="12"/>
        <v>27259.050426090856</v>
      </c>
      <c r="AJ77" s="9">
        <f>IF(Z77=AN$2,AK76*'גליון הזנת נתונים אישיים'!C$8,"")</f>
        <v>13629.525213045428</v>
      </c>
      <c r="AK77" s="6">
        <f t="shared" si="13"/>
        <v>13629.525213045428</v>
      </c>
      <c r="AL77" t="str">
        <f>IF(AA77='גליון הזנת נתונים אישיים'!C$7,AI76,"")</f>
        <v/>
      </c>
      <c r="AM77" s="6" t="str">
        <f>IF(AL77=AI76,SUM(AD$4:AD76),"")</f>
        <v/>
      </c>
      <c r="AN77" s="15" t="str">
        <f t="shared" si="16"/>
        <v/>
      </c>
    </row>
    <row r="78" spans="26:40" ht="15">
      <c r="Z78" s="11" t="str">
        <f>IF(AA78&gt;='גליון הזנת נתונים אישיים'!C$7,AN$2,"")</f>
        <v>משיכה</v>
      </c>
      <c r="AA78" s="10">
        <f t="shared" si="14"/>
        <v>2095</v>
      </c>
      <c r="AB78" s="13">
        <f t="shared" si="11"/>
        <v>1135.7937677537857</v>
      </c>
      <c r="AC78" s="8"/>
      <c r="AD78" s="8">
        <f>'גליון הזנת נתונים אישיים'!D$4*12</f>
        <v>12000</v>
      </c>
      <c r="AE78" s="8">
        <f t="shared" si="15"/>
        <v>25629.525213045428</v>
      </c>
      <c r="AF78" s="8">
        <f>AE78*'גליון הזנת נתונים אישיים'!C$5</f>
        <v>1794.0667649131801</v>
      </c>
      <c r="AG78" s="6">
        <f t="shared" si="10"/>
        <v>27423.591977958607</v>
      </c>
      <c r="AH78" s="9">
        <f>AG78*'גליון הזנת נתונים אישיים'!C$2</f>
        <v>164.54155186775165</v>
      </c>
      <c r="AI78" s="7">
        <f t="shared" si="12"/>
        <v>27259.050426090856</v>
      </c>
      <c r="AJ78" s="9">
        <f>IF(Z78=AN$2,AK77*'גליון הזנת נתונים אישיים'!C$8,"")</f>
        <v>13629.525213045428</v>
      </c>
      <c r="AK78" s="6">
        <f t="shared" si="13"/>
        <v>13629.525213045428</v>
      </c>
      <c r="AL78" t="str">
        <f>IF(AA78='גליון הזנת נתונים אישיים'!C$7,AI77,"")</f>
        <v/>
      </c>
      <c r="AM78" s="6" t="str">
        <f>IF(AL78=AI77,SUM(AD$4:AD77),"")</f>
        <v/>
      </c>
      <c r="AN78" s="15" t="str">
        <f t="shared" si="16"/>
        <v/>
      </c>
    </row>
    <row r="79" spans="26:40" ht="15">
      <c r="Z79" s="11" t="str">
        <f>IF(AA79&gt;='גליון הזנת נתונים אישיים'!C$7,AN$2,"")</f>
        <v>משיכה</v>
      </c>
      <c r="AA79" s="10">
        <f t="shared" si="14"/>
        <v>2096</v>
      </c>
      <c r="AB79" s="13">
        <f t="shared" si="11"/>
        <v>1135.7937677537857</v>
      </c>
      <c r="AC79" s="8"/>
      <c r="AD79" s="8">
        <f>'גליון הזנת נתונים אישיים'!D$4*12</f>
        <v>12000</v>
      </c>
      <c r="AE79" s="8">
        <f t="shared" si="15"/>
        <v>25629.525213045428</v>
      </c>
      <c r="AF79" s="8">
        <f>AE79*'גליון הזנת נתונים אישיים'!C$5</f>
        <v>1794.0667649131801</v>
      </c>
      <c r="AG79" s="6">
        <f t="shared" si="10"/>
        <v>27423.591977958607</v>
      </c>
      <c r="AH79" s="9">
        <f>AG79*'גליון הזנת נתונים אישיים'!C$2</f>
        <v>164.54155186775165</v>
      </c>
      <c r="AI79" s="7">
        <f t="shared" si="12"/>
        <v>27259.050426090856</v>
      </c>
      <c r="AJ79" s="9">
        <f>IF(Z79=AN$2,AK78*'גליון הזנת נתונים אישיים'!C$8,"")</f>
        <v>13629.525213045428</v>
      </c>
      <c r="AK79" s="6">
        <f t="shared" si="13"/>
        <v>13629.525213045428</v>
      </c>
      <c r="AL79" t="str">
        <f>IF(AA79='גליון הזנת נתונים אישיים'!C$7,AI78,"")</f>
        <v/>
      </c>
      <c r="AM79" s="6" t="str">
        <f>IF(AL79=AI78,SUM(AD$4:AD78),"")</f>
        <v/>
      </c>
      <c r="AN79" s="15" t="str">
        <f t="shared" si="16"/>
        <v/>
      </c>
    </row>
    <row r="80" spans="26:40" ht="15">
      <c r="Z80" s="11" t="str">
        <f>IF(AA80&gt;='גליון הזנת נתונים אישיים'!C$7,AN$2,"")</f>
        <v>משיכה</v>
      </c>
      <c r="AA80" s="10">
        <f t="shared" si="14"/>
        <v>2097</v>
      </c>
      <c r="AB80" s="13">
        <f t="shared" si="11"/>
        <v>1135.7937677537857</v>
      </c>
      <c r="AC80" s="8"/>
      <c r="AD80" s="8">
        <f>'גליון הזנת נתונים אישיים'!D$4*12</f>
        <v>12000</v>
      </c>
      <c r="AE80" s="8">
        <f t="shared" si="15"/>
        <v>25629.525213045428</v>
      </c>
      <c r="AF80" s="8">
        <f>AE80*'גליון הזנת נתונים אישיים'!C$5</f>
        <v>1794.0667649131801</v>
      </c>
      <c r="AG80" s="6">
        <f t="shared" si="10"/>
        <v>27423.591977958607</v>
      </c>
      <c r="AH80" s="9">
        <f>AG80*'גליון הזנת נתונים אישיים'!C$2</f>
        <v>164.54155186775165</v>
      </c>
      <c r="AI80" s="7">
        <f t="shared" si="12"/>
        <v>27259.050426090856</v>
      </c>
      <c r="AJ80" s="9">
        <f>IF(Z80=AN$2,AK79*'גליון הזנת נתונים אישיים'!C$8,"")</f>
        <v>13629.525213045428</v>
      </c>
      <c r="AK80" s="6">
        <f t="shared" si="13"/>
        <v>13629.525213045428</v>
      </c>
      <c r="AL80" t="str">
        <f>IF(AA80='גליון הזנת נתונים אישיים'!C$7,AI79,"")</f>
        <v/>
      </c>
      <c r="AM80" s="6" t="str">
        <f>IF(AL80=AI79,SUM(AD$4:AD79),"")</f>
        <v/>
      </c>
      <c r="AN80" s="15" t="str">
        <f t="shared" si="16"/>
        <v/>
      </c>
    </row>
    <row r="81" spans="26:40" ht="15">
      <c r="Z81" s="11" t="str">
        <f>IF(AA81&gt;='גליון הזנת נתונים אישיים'!C$7,AN$2,"")</f>
        <v>משיכה</v>
      </c>
      <c r="AA81" s="10">
        <f t="shared" si="14"/>
        <v>2098</v>
      </c>
      <c r="AB81" s="13">
        <f t="shared" si="11"/>
        <v>1135.7937677537857</v>
      </c>
      <c r="AC81" s="8"/>
      <c r="AD81" s="8">
        <f>'גליון הזנת נתונים אישיים'!D$4*12</f>
        <v>12000</v>
      </c>
      <c r="AE81" s="8">
        <f t="shared" si="15"/>
        <v>25629.525213045428</v>
      </c>
      <c r="AF81" s="8">
        <f>AE81*'גליון הזנת נתונים אישיים'!C$5</f>
        <v>1794.0667649131801</v>
      </c>
      <c r="AG81" s="6">
        <f t="shared" si="10"/>
        <v>27423.591977958607</v>
      </c>
      <c r="AH81" s="9">
        <f>AG81*'גליון הזנת נתונים אישיים'!C$2</f>
        <v>164.54155186775165</v>
      </c>
      <c r="AI81" s="7">
        <f t="shared" si="12"/>
        <v>27259.050426090856</v>
      </c>
      <c r="AJ81" s="9">
        <f>IF(Z81=AN$2,AK80*'גליון הזנת נתונים אישיים'!C$8,"")</f>
        <v>13629.525213045428</v>
      </c>
      <c r="AK81" s="6">
        <f t="shared" si="13"/>
        <v>13629.525213045428</v>
      </c>
      <c r="AL81" t="str">
        <f>IF(AA81='גליון הזנת נתונים אישיים'!C$7,AI80,"")</f>
        <v/>
      </c>
      <c r="AM81" s="6" t="str">
        <f>IF(AL81=AI80,SUM(AD$4:AD80),"")</f>
        <v/>
      </c>
      <c r="AN81" s="15" t="str">
        <f t="shared" si="16"/>
        <v/>
      </c>
    </row>
    <row r="82" spans="26:40" ht="15">
      <c r="Z82" s="11" t="str">
        <f>IF(AA82&gt;='גליון הזנת נתונים אישיים'!C$7,AN$2,"")</f>
        <v>משיכה</v>
      </c>
      <c r="AA82" s="10">
        <f t="shared" si="14"/>
        <v>2099</v>
      </c>
      <c r="AB82" s="13">
        <f t="shared" si="11"/>
        <v>1135.7937677537857</v>
      </c>
      <c r="AC82" s="8"/>
      <c r="AD82" s="8">
        <f>'גליון הזנת נתונים אישיים'!D$4*12</f>
        <v>12000</v>
      </c>
      <c r="AE82" s="8">
        <f t="shared" si="15"/>
        <v>25629.525213045428</v>
      </c>
      <c r="AF82" s="8">
        <f>AE82*'גליון הזנת נתונים אישיים'!C$5</f>
        <v>1794.0667649131801</v>
      </c>
      <c r="AG82" s="6">
        <f t="shared" si="10"/>
        <v>27423.591977958607</v>
      </c>
      <c r="AH82" s="9">
        <f>AG82*'גליון הזנת נתונים אישיים'!C$2</f>
        <v>164.54155186775165</v>
      </c>
      <c r="AI82" s="7">
        <f t="shared" si="12"/>
        <v>27259.050426090856</v>
      </c>
      <c r="AJ82" s="9">
        <f>IF(Z82=AN$2,AK81*'גליון הזנת נתונים אישיים'!C$8,"")</f>
        <v>13629.525213045428</v>
      </c>
      <c r="AK82" s="6">
        <f t="shared" si="13"/>
        <v>13629.525213045428</v>
      </c>
      <c r="AL82" t="str">
        <f>IF(AA82='גליון הזנת נתונים אישיים'!C$7,AI81,"")</f>
        <v/>
      </c>
      <c r="AM82" s="6" t="str">
        <f>IF(AL82=AI81,SUM(AD$4:AD81),"")</f>
        <v/>
      </c>
      <c r="AN82" s="15" t="str">
        <f t="shared" si="16"/>
        <v/>
      </c>
    </row>
    <row r="83" spans="26:40" ht="15">
      <c r="Z83" s="11" t="str">
        <f>IF(AA83&gt;='גליון הזנת נתונים אישיים'!C$7,AN$2,"")</f>
        <v>משיכה</v>
      </c>
      <c r="AA83" s="10">
        <f t="shared" si="14"/>
        <v>2100</v>
      </c>
      <c r="AB83" s="13">
        <f t="shared" si="11"/>
        <v>1135.7937677537857</v>
      </c>
      <c r="AC83" s="8"/>
      <c r="AD83" s="8">
        <f>'גליון הזנת נתונים אישיים'!D$4*12</f>
        <v>12000</v>
      </c>
      <c r="AE83" s="8">
        <f t="shared" si="15"/>
        <v>25629.525213045428</v>
      </c>
      <c r="AF83" s="8">
        <f>AE83*'גליון הזנת נתונים אישיים'!C$5</f>
        <v>1794.0667649131801</v>
      </c>
      <c r="AG83" s="6">
        <f t="shared" si="10"/>
        <v>27423.591977958607</v>
      </c>
      <c r="AH83" s="9">
        <f>AG83*'גליון הזנת נתונים אישיים'!C$2</f>
        <v>164.54155186775165</v>
      </c>
      <c r="AI83" s="7">
        <f t="shared" si="12"/>
        <v>27259.050426090856</v>
      </c>
      <c r="AJ83" s="9">
        <f>IF(Z83=AN$2,AK82*'גליון הזנת נתונים אישיים'!C$8,"")</f>
        <v>13629.525213045428</v>
      </c>
      <c r="AK83" s="6">
        <f t="shared" si="13"/>
        <v>13629.525213045428</v>
      </c>
      <c r="AL83" t="str">
        <f>IF(AA83='גליון הזנת נתונים אישיים'!C$7,AI82,"")</f>
        <v/>
      </c>
      <c r="AM83" s="6" t="str">
        <f>IF(AL83=AI82,SUM(AD$4:AD82),"")</f>
        <v/>
      </c>
      <c r="AN83" s="15" t="str">
        <f t="shared" si="16"/>
        <v/>
      </c>
    </row>
    <row r="84" spans="26:40" ht="15">
      <c r="Z84" s="11" t="str">
        <f>IF(AA84&gt;='גליון הזנת נתונים אישיים'!C$7,AN$2,"")</f>
        <v>משיכה</v>
      </c>
      <c r="AA84" s="10">
        <f t="shared" si="14"/>
        <v>2101</v>
      </c>
      <c r="AB84" s="13">
        <f t="shared" si="11"/>
        <v>1135.7937677537857</v>
      </c>
      <c r="AC84" s="8"/>
      <c r="AD84" s="8">
        <f>'גליון הזנת נתונים אישיים'!D$4*12</f>
        <v>12000</v>
      </c>
      <c r="AE84" s="8">
        <f t="shared" si="15"/>
        <v>25629.525213045428</v>
      </c>
      <c r="AF84" s="8">
        <f>AE84*'גליון הזנת נתונים אישיים'!C$5</f>
        <v>1794.0667649131801</v>
      </c>
      <c r="AG84" s="6">
        <f t="shared" si="10"/>
        <v>27423.591977958607</v>
      </c>
      <c r="AH84" s="9">
        <f>AG84*'גליון הזנת נתונים אישיים'!C$2</f>
        <v>164.54155186775165</v>
      </c>
      <c r="AI84" s="7">
        <f>AG84-AH84</f>
        <v>27259.050426090856</v>
      </c>
      <c r="AJ84" s="9">
        <f>IF(Z84=AN$2,AK83*'גליון הזנת נתונים אישיים'!C$8,"")</f>
        <v>13629.525213045428</v>
      </c>
      <c r="AK84" s="6">
        <f t="shared" si="13"/>
        <v>13629.525213045428</v>
      </c>
      <c r="AL84" t="str">
        <f>IF(AA84='גליון הזנת נתונים אישיים'!C$7,AI83,"")</f>
        <v/>
      </c>
      <c r="AM84" s="6" t="str">
        <f>IF(AL84=AI83,SUM(AD$4:AD83),"")</f>
        <v/>
      </c>
      <c r="AN84" s="15" t="str">
        <f t="shared" si="16"/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גליון הזנת נתונים אישיים</vt:lpstr>
      <vt:lpstr>גיליון חישובים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מועדון הלוטוס</dc:creator>
  <cp:lastModifiedBy>מלמדים</cp:lastModifiedBy>
  <dcterms:created xsi:type="dcterms:W3CDTF">2021-05-03T14:57:35Z</dcterms:created>
  <dcterms:modified xsi:type="dcterms:W3CDTF">2021-06-29T10:01:26Z</dcterms:modified>
</cp:coreProperties>
</file>