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F983D723-C895-4E2E-8246-7A1D360C4766}" xr6:coauthVersionLast="47" xr6:coauthVersionMax="47" xr10:uidLastSave="{00000000-0000-0000-0000-000000000000}"/>
  <bookViews>
    <workbookView xWindow="-110" yWindow="-110" windowWidth="19420" windowHeight="10300" activeTab="1" xr2:uid="{FF979ACC-951B-4786-AA1E-E998E86424A9}"/>
  </bookViews>
  <sheets>
    <sheet name="גיליון1" sheetId="1" r:id="rId1"/>
    <sheet name="גיליון2" sheetId="2" r:id="rId2"/>
    <sheet name="גיליון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3" l="1"/>
  <c r="L23" i="3"/>
  <c r="L24" i="3"/>
  <c r="L25" i="3"/>
  <c r="L26" i="3"/>
  <c r="L27" i="3"/>
  <c r="L28" i="3"/>
  <c r="M22" i="3"/>
  <c r="N22" i="3" s="1"/>
  <c r="M23" i="3"/>
  <c r="M24" i="3"/>
  <c r="M25" i="3"/>
  <c r="M26" i="3"/>
  <c r="M27" i="3"/>
  <c r="M28" i="3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9" i="2"/>
  <c r="L14" i="3" s="1"/>
  <c r="M4" i="1"/>
  <c r="L4" i="1"/>
  <c r="C15" i="2"/>
  <c r="C20" i="2"/>
  <c r="C19" i="2"/>
  <c r="C18" i="2"/>
  <c r="C17" i="2"/>
  <c r="C16" i="2"/>
  <c r="C14" i="2"/>
  <c r="C13" i="2"/>
  <c r="C12" i="2"/>
  <c r="C11" i="2"/>
  <c r="C10" i="2"/>
  <c r="F9" i="2"/>
  <c r="F15" i="2" s="1"/>
  <c r="N25" i="3" l="1"/>
  <c r="N24" i="3"/>
  <c r="L7" i="3"/>
  <c r="L6" i="3"/>
  <c r="L21" i="3"/>
  <c r="N23" i="3"/>
  <c r="L13" i="3"/>
  <c r="L12" i="3"/>
  <c r="N27" i="3"/>
  <c r="L19" i="3"/>
  <c r="L10" i="3"/>
  <c r="L17" i="3"/>
  <c r="L9" i="3"/>
  <c r="L20" i="3"/>
  <c r="L11" i="3"/>
  <c r="N26" i="3"/>
  <c r="L18" i="3"/>
  <c r="L16" i="3"/>
  <c r="L8" i="3"/>
  <c r="L15" i="3"/>
  <c r="F13" i="2"/>
  <c r="F14" i="2"/>
  <c r="F16" i="2"/>
  <c r="N4" i="1"/>
  <c r="I23" i="3" l="1"/>
  <c r="I15" i="3"/>
  <c r="M15" i="3" s="1"/>
  <c r="N15" i="3" s="1"/>
  <c r="I7" i="3"/>
  <c r="M7" i="3" s="1"/>
  <c r="N7" i="3" s="1"/>
  <c r="I20" i="3"/>
  <c r="M20" i="3" s="1"/>
  <c r="N20" i="3" s="1"/>
  <c r="I12" i="3"/>
  <c r="M12" i="3" s="1"/>
  <c r="N12" i="3" s="1"/>
  <c r="I19" i="3"/>
  <c r="M19" i="3" s="1"/>
  <c r="N19" i="3" s="1"/>
  <c r="I11" i="3"/>
  <c r="M11" i="3" s="1"/>
  <c r="N11" i="3" s="1"/>
  <c r="I17" i="3"/>
  <c r="M17" i="3" s="1"/>
  <c r="N17" i="3" s="1"/>
  <c r="I9" i="3"/>
  <c r="I16" i="3"/>
  <c r="M16" i="3" s="1"/>
  <c r="N16" i="3" s="1"/>
  <c r="I8" i="3"/>
  <c r="M8" i="3" s="1"/>
  <c r="N8" i="3" s="1"/>
  <c r="I22" i="3"/>
  <c r="I14" i="3"/>
  <c r="M14" i="3" s="1"/>
  <c r="N14" i="3" s="1"/>
  <c r="I6" i="3"/>
  <c r="M6" i="3" s="1"/>
  <c r="N6" i="3" s="1"/>
  <c r="I21" i="3"/>
  <c r="M21" i="3" s="1"/>
  <c r="N21" i="3" s="1"/>
  <c r="I13" i="3"/>
  <c r="M13" i="3" s="1"/>
  <c r="N13" i="3" s="1"/>
  <c r="I18" i="3"/>
  <c r="M18" i="3" s="1"/>
  <c r="N18" i="3" s="1"/>
  <c r="I10" i="3"/>
  <c r="M10" i="3" s="1"/>
  <c r="N10" i="3" s="1"/>
  <c r="M9" i="3" l="1"/>
  <c r="N9" i="3" s="1"/>
  <c r="N28" i="3"/>
</calcChain>
</file>

<file path=xl/sharedStrings.xml><?xml version="1.0" encoding="utf-8"?>
<sst xmlns="http://schemas.openxmlformats.org/spreadsheetml/2006/main" count="182" uniqueCount="38">
  <si>
    <t>בס"ד</t>
  </si>
  <si>
    <t>נכנס לקופה</t>
  </si>
  <si>
    <t>שם</t>
  </si>
  <si>
    <t>סוג ההוצאה</t>
  </si>
  <si>
    <t>סכום</t>
  </si>
  <si>
    <t>הוצאות</t>
  </si>
  <si>
    <t>תאריך</t>
  </si>
  <si>
    <t>סוג הוצאה</t>
  </si>
  <si>
    <t>אחר</t>
  </si>
  <si>
    <t>סך כל ההוצאות</t>
  </si>
  <si>
    <t>סך כל ההכנסות</t>
  </si>
  <si>
    <t>מאזן</t>
  </si>
  <si>
    <t>נכנס לקופה לפי אנשים</t>
  </si>
  <si>
    <t>סה"כ</t>
  </si>
  <si>
    <t>סכום לתשלום לכ"א</t>
  </si>
  <si>
    <t>מחירון</t>
  </si>
  <si>
    <t>מצה א</t>
  </si>
  <si>
    <t>סוג מצה</t>
  </si>
  <si>
    <t>מצה ב</t>
  </si>
  <si>
    <t>מצה ג</t>
  </si>
  <si>
    <t>מצה ד</t>
  </si>
  <si>
    <t>קרטונים</t>
  </si>
  <si>
    <t>כמות</t>
  </si>
  <si>
    <t>יתרה לתשלום</t>
  </si>
  <si>
    <t>שולם</t>
  </si>
  <si>
    <t>חייב</t>
  </si>
  <si>
    <t>כמה ק"ג יצא סה"כ</t>
  </si>
  <si>
    <t>סה"כ לק"ג</t>
  </si>
  <si>
    <t>מחיר בסיס</t>
  </si>
  <si>
    <t>תוספת מיוחדת</t>
  </si>
  <si>
    <t>אין למלאות בתאים בצבע זה</t>
  </si>
  <si>
    <t>מזומן</t>
  </si>
  <si>
    <t>בלעכן</t>
  </si>
  <si>
    <t>רכב</t>
  </si>
  <si>
    <t>שתיה</t>
  </si>
  <si>
    <t>נייר עיתון</t>
  </si>
  <si>
    <t>רגיל</t>
  </si>
  <si>
    <t>כוסות מים שלנו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</si>
</sst>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3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22860-0B9C-4291-9B22-C34E2276071B}">
  <dimension ref="A1:N38"/>
  <sheetViews>
    <sheetView rightToLeft="1" topLeftCell="B1" workbookViewId="0">
      <selection activeCell="I7" sqref="I7:I38"/>
    </sheetView>
  </sheetViews>
  <sheetFormatPr defaultRowHeight="14" x14ac:dyDescent="0.3"/>
  <cols>
    <col min="3" max="3" width="20.58203125" customWidth="1"/>
    <col min="4" max="4" width="9.25" bestFit="1" customWidth="1"/>
    <col min="8" max="8" width="9.75" bestFit="1" customWidth="1"/>
    <col min="9" max="9" width="20.58203125" customWidth="1"/>
    <col min="12" max="12" width="11.6640625" bestFit="1" customWidth="1"/>
    <col min="13" max="13" width="11.83203125" bestFit="1" customWidth="1"/>
  </cols>
  <sheetData>
    <row r="1" spans="1:14" x14ac:dyDescent="0.3">
      <c r="A1" t="s">
        <v>0</v>
      </c>
    </row>
    <row r="3" spans="1:14" x14ac:dyDescent="0.3">
      <c r="C3" s="7" t="s">
        <v>1</v>
      </c>
      <c r="D3" s="7"/>
      <c r="E3" s="7"/>
      <c r="H3" s="7" t="s">
        <v>5</v>
      </c>
      <c r="I3" s="7"/>
      <c r="J3" s="7"/>
      <c r="L3" s="3" t="s">
        <v>9</v>
      </c>
      <c r="M3" s="3" t="s">
        <v>10</v>
      </c>
      <c r="N3" s="3" t="s">
        <v>11</v>
      </c>
    </row>
    <row r="4" spans="1:14" x14ac:dyDescent="0.3">
      <c r="C4" s="7"/>
      <c r="D4" s="7"/>
      <c r="E4" s="7"/>
      <c r="H4" s="7"/>
      <c r="I4" s="7"/>
      <c r="J4" s="7"/>
      <c r="L4" s="4">
        <f>SUM(J7:J226)</f>
        <v>16793.099999999999</v>
      </c>
      <c r="M4" s="4">
        <f>SUM(E7:E130)</f>
        <v>21496.799999999999</v>
      </c>
      <c r="N4">
        <f>M4-L4</f>
        <v>4703.7000000000007</v>
      </c>
    </row>
    <row r="6" spans="1:14" x14ac:dyDescent="0.3">
      <c r="C6" s="1" t="s">
        <v>2</v>
      </c>
      <c r="D6" s="1" t="s">
        <v>3</v>
      </c>
      <c r="E6" s="1" t="s">
        <v>4</v>
      </c>
      <c r="H6" s="1" t="s">
        <v>6</v>
      </c>
      <c r="I6" s="1" t="s">
        <v>7</v>
      </c>
      <c r="J6" s="1" t="s">
        <v>4</v>
      </c>
    </row>
    <row r="7" spans="1:14" x14ac:dyDescent="0.3">
      <c r="C7" t="s">
        <v>8</v>
      </c>
      <c r="D7" t="s">
        <v>31</v>
      </c>
      <c r="E7">
        <v>2500</v>
      </c>
      <c r="H7" s="2">
        <v>45741</v>
      </c>
      <c r="I7" t="s">
        <v>8</v>
      </c>
      <c r="J7">
        <v>870</v>
      </c>
    </row>
    <row r="8" spans="1:14" x14ac:dyDescent="0.3">
      <c r="C8" t="s">
        <v>8</v>
      </c>
      <c r="D8" t="s">
        <v>31</v>
      </c>
      <c r="E8">
        <v>750</v>
      </c>
      <c r="H8" s="2">
        <v>45742</v>
      </c>
      <c r="I8" t="s">
        <v>8</v>
      </c>
      <c r="J8">
        <v>870</v>
      </c>
    </row>
    <row r="9" spans="1:14" x14ac:dyDescent="0.3">
      <c r="C9" t="s">
        <v>8</v>
      </c>
      <c r="D9" t="s">
        <v>31</v>
      </c>
      <c r="E9">
        <v>2800</v>
      </c>
      <c r="H9" s="2">
        <v>45743</v>
      </c>
      <c r="I9" t="s">
        <v>8</v>
      </c>
      <c r="J9">
        <v>870</v>
      </c>
    </row>
    <row r="10" spans="1:14" ht="14" customHeight="1" x14ac:dyDescent="0.3">
      <c r="C10" t="s">
        <v>8</v>
      </c>
      <c r="D10" t="s">
        <v>31</v>
      </c>
      <c r="E10">
        <v>2500</v>
      </c>
      <c r="H10" s="2">
        <v>45744</v>
      </c>
      <c r="I10" t="s">
        <v>8</v>
      </c>
      <c r="J10">
        <v>870</v>
      </c>
    </row>
    <row r="11" spans="1:14" ht="14" customHeight="1" x14ac:dyDescent="0.3">
      <c r="C11" t="s">
        <v>8</v>
      </c>
      <c r="D11" t="s">
        <v>31</v>
      </c>
      <c r="E11">
        <v>1500</v>
      </c>
      <c r="H11" s="2">
        <v>45745</v>
      </c>
      <c r="I11" t="s">
        <v>8</v>
      </c>
      <c r="J11">
        <v>523</v>
      </c>
    </row>
    <row r="12" spans="1:14" ht="14" customHeight="1" x14ac:dyDescent="0.3">
      <c r="C12" t="s">
        <v>8</v>
      </c>
      <c r="D12" t="s">
        <v>31</v>
      </c>
      <c r="E12">
        <v>1000</v>
      </c>
      <c r="H12" s="2">
        <v>45746</v>
      </c>
      <c r="I12" t="s">
        <v>8</v>
      </c>
      <c r="J12">
        <v>508</v>
      </c>
    </row>
    <row r="13" spans="1:14" x14ac:dyDescent="0.3">
      <c r="C13" t="s">
        <v>8</v>
      </c>
      <c r="D13" t="s">
        <v>31</v>
      </c>
      <c r="E13">
        <v>1500</v>
      </c>
      <c r="H13" s="2">
        <v>45747</v>
      </c>
      <c r="I13" t="s">
        <v>8</v>
      </c>
      <c r="J13">
        <v>508</v>
      </c>
    </row>
    <row r="14" spans="1:14" x14ac:dyDescent="0.3">
      <c r="C14" t="s">
        <v>8</v>
      </c>
      <c r="D14" t="s">
        <v>31</v>
      </c>
      <c r="E14">
        <v>750</v>
      </c>
      <c r="H14" s="2">
        <v>45748</v>
      </c>
      <c r="I14" t="s">
        <v>8</v>
      </c>
      <c r="J14">
        <v>508</v>
      </c>
    </row>
    <row r="15" spans="1:14" x14ac:dyDescent="0.3">
      <c r="C15" t="s">
        <v>8</v>
      </c>
      <c r="D15" t="s">
        <v>31</v>
      </c>
      <c r="E15">
        <v>300</v>
      </c>
      <c r="H15" s="2">
        <v>45749</v>
      </c>
      <c r="I15" t="s">
        <v>8</v>
      </c>
      <c r="J15">
        <v>508</v>
      </c>
    </row>
    <row r="16" spans="1:14" x14ac:dyDescent="0.3">
      <c r="C16" t="s">
        <v>8</v>
      </c>
      <c r="D16" t="s">
        <v>31</v>
      </c>
      <c r="E16">
        <v>3000</v>
      </c>
      <c r="H16" s="2">
        <v>45750</v>
      </c>
      <c r="I16" t="s">
        <v>8</v>
      </c>
      <c r="J16">
        <v>508</v>
      </c>
    </row>
    <row r="17" spans="3:10" x14ac:dyDescent="0.3">
      <c r="C17" t="s">
        <v>8</v>
      </c>
      <c r="D17" t="s">
        <v>31</v>
      </c>
      <c r="E17">
        <v>1750</v>
      </c>
      <c r="H17" s="2">
        <v>45751</v>
      </c>
      <c r="I17" t="s">
        <v>8</v>
      </c>
      <c r="J17">
        <v>508</v>
      </c>
    </row>
    <row r="18" spans="3:10" x14ac:dyDescent="0.3">
      <c r="C18" t="s">
        <v>8</v>
      </c>
      <c r="D18" t="s">
        <v>31</v>
      </c>
      <c r="E18">
        <v>500</v>
      </c>
      <c r="H18" s="2">
        <v>45752</v>
      </c>
      <c r="I18" t="s">
        <v>8</v>
      </c>
      <c r="J18">
        <v>137.69999999999999</v>
      </c>
    </row>
    <row r="19" spans="3:10" x14ac:dyDescent="0.3">
      <c r="C19" t="s">
        <v>8</v>
      </c>
      <c r="D19" t="s">
        <v>31</v>
      </c>
      <c r="E19">
        <v>250</v>
      </c>
      <c r="H19" s="2">
        <v>45753</v>
      </c>
      <c r="I19" t="s">
        <v>8</v>
      </c>
      <c r="J19">
        <v>510</v>
      </c>
    </row>
    <row r="20" spans="3:10" x14ac:dyDescent="0.3">
      <c r="C20" t="s">
        <v>8</v>
      </c>
      <c r="D20" t="s">
        <v>31</v>
      </c>
      <c r="E20">
        <v>750</v>
      </c>
      <c r="H20" s="2">
        <v>45754</v>
      </c>
      <c r="I20" t="s">
        <v>8</v>
      </c>
      <c r="J20">
        <v>480</v>
      </c>
    </row>
    <row r="21" spans="3:10" x14ac:dyDescent="0.3">
      <c r="C21" t="s">
        <v>8</v>
      </c>
      <c r="D21" t="s">
        <v>31</v>
      </c>
      <c r="E21">
        <v>750</v>
      </c>
      <c r="I21" t="s">
        <v>8</v>
      </c>
      <c r="J21">
        <v>1059</v>
      </c>
    </row>
    <row r="22" spans="3:10" x14ac:dyDescent="0.3">
      <c r="C22" t="s">
        <v>8</v>
      </c>
      <c r="D22" t="s">
        <v>32</v>
      </c>
      <c r="E22">
        <v>360</v>
      </c>
      <c r="I22" t="s">
        <v>8</v>
      </c>
      <c r="J22">
        <v>1059</v>
      </c>
    </row>
    <row r="23" spans="3:10" x14ac:dyDescent="0.3">
      <c r="C23" t="s">
        <v>8</v>
      </c>
      <c r="D23" t="s">
        <v>33</v>
      </c>
      <c r="E23">
        <v>220</v>
      </c>
      <c r="I23" t="s">
        <v>8</v>
      </c>
      <c r="J23">
        <v>830</v>
      </c>
    </row>
    <row r="24" spans="3:10" x14ac:dyDescent="0.3">
      <c r="C24" t="s">
        <v>8</v>
      </c>
      <c r="D24" t="s">
        <v>34</v>
      </c>
      <c r="E24">
        <v>49.3</v>
      </c>
      <c r="I24" t="s">
        <v>8</v>
      </c>
      <c r="J24">
        <v>200</v>
      </c>
    </row>
    <row r="25" spans="3:10" x14ac:dyDescent="0.3">
      <c r="C25" t="s">
        <v>8</v>
      </c>
      <c r="D25" t="s">
        <v>34</v>
      </c>
      <c r="E25">
        <v>137.69999999999999</v>
      </c>
      <c r="I25" t="s">
        <v>8</v>
      </c>
      <c r="J25">
        <v>50</v>
      </c>
    </row>
    <row r="26" spans="3:10" x14ac:dyDescent="0.3">
      <c r="C26" t="s">
        <v>8</v>
      </c>
      <c r="D26" t="s">
        <v>35</v>
      </c>
      <c r="E26">
        <v>110</v>
      </c>
      <c r="I26" t="s">
        <v>8</v>
      </c>
      <c r="J26">
        <v>3600</v>
      </c>
    </row>
    <row r="27" spans="3:10" x14ac:dyDescent="0.3">
      <c r="C27" t="s">
        <v>8</v>
      </c>
      <c r="D27" t="s">
        <v>37</v>
      </c>
      <c r="E27">
        <v>19.8</v>
      </c>
      <c r="I27" t="s">
        <v>8</v>
      </c>
      <c r="J27">
        <v>80</v>
      </c>
    </row>
    <row r="28" spans="3:10" x14ac:dyDescent="0.3">
      <c r="C28" t="s">
        <v>8</v>
      </c>
      <c r="I28" t="s">
        <v>8</v>
      </c>
      <c r="J28">
        <v>360</v>
      </c>
    </row>
    <row r="29" spans="3:10" x14ac:dyDescent="0.3">
      <c r="I29" t="s">
        <v>8</v>
      </c>
      <c r="J29">
        <v>220</v>
      </c>
    </row>
    <row r="30" spans="3:10" x14ac:dyDescent="0.3">
      <c r="I30" t="s">
        <v>8</v>
      </c>
      <c r="J30">
        <v>869</v>
      </c>
    </row>
    <row r="31" spans="3:10" x14ac:dyDescent="0.3">
      <c r="I31" t="s">
        <v>8</v>
      </c>
      <c r="J31">
        <v>75</v>
      </c>
    </row>
    <row r="32" spans="3:10" x14ac:dyDescent="0.3">
      <c r="I32" t="s">
        <v>8</v>
      </c>
      <c r="J32">
        <v>28.8</v>
      </c>
    </row>
    <row r="33" spans="9:10" x14ac:dyDescent="0.3">
      <c r="I33" t="s">
        <v>8</v>
      </c>
      <c r="J33">
        <v>4.5</v>
      </c>
    </row>
    <row r="34" spans="9:10" x14ac:dyDescent="0.3">
      <c r="I34" t="s">
        <v>8</v>
      </c>
      <c r="J34">
        <v>49.3</v>
      </c>
    </row>
    <row r="35" spans="9:10" x14ac:dyDescent="0.3">
      <c r="I35" t="s">
        <v>8</v>
      </c>
      <c r="J35">
        <v>110</v>
      </c>
    </row>
    <row r="36" spans="9:10" x14ac:dyDescent="0.3">
      <c r="I36" t="s">
        <v>8</v>
      </c>
      <c r="J36">
        <v>19.8</v>
      </c>
    </row>
    <row r="37" spans="9:10" x14ac:dyDescent="0.3">
      <c r="I37" t="s">
        <v>8</v>
      </c>
    </row>
    <row r="38" spans="9:10" x14ac:dyDescent="0.3">
      <c r="I38" t="s">
        <v>8</v>
      </c>
    </row>
  </sheetData>
  <mergeCells count="2">
    <mergeCell ref="C3:E4"/>
    <mergeCell ref="H3:J4"/>
  </mergeCells>
  <conditionalFormatting sqref="N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9237-881B-4A88-BB72-8E199F2AA28A}">
  <dimension ref="A1:G43"/>
  <sheetViews>
    <sheetView rightToLeft="1" tabSelected="1" topLeftCell="A6" workbookViewId="0">
      <selection activeCell="E15" sqref="E15"/>
    </sheetView>
  </sheetViews>
  <sheetFormatPr defaultRowHeight="14" x14ac:dyDescent="0.3"/>
  <cols>
    <col min="2" max="2" width="20.58203125" customWidth="1"/>
    <col min="3" max="3" width="13.9140625" customWidth="1"/>
    <col min="4" max="4" width="11.25" customWidth="1"/>
    <col min="5" max="5" width="13.83203125" bestFit="1" customWidth="1"/>
    <col min="7" max="8" width="11.4140625" bestFit="1" customWidth="1"/>
    <col min="10" max="10" width="13.83203125" bestFit="1" customWidth="1"/>
  </cols>
  <sheetData>
    <row r="1" spans="1:7" x14ac:dyDescent="0.3">
      <c r="A1" t="s">
        <v>0</v>
      </c>
    </row>
    <row r="2" spans="1:7" x14ac:dyDescent="0.3">
      <c r="D2" s="8" t="s">
        <v>30</v>
      </c>
      <c r="E2" s="8"/>
    </row>
    <row r="3" spans="1:7" ht="14" customHeight="1" x14ac:dyDescent="0.3">
      <c r="D3" s="8"/>
      <c r="E3" s="8"/>
    </row>
    <row r="4" spans="1:7" ht="14" customHeight="1" x14ac:dyDescent="0.3"/>
    <row r="6" spans="1:7" ht="14" customHeight="1" x14ac:dyDescent="0.3">
      <c r="B6" s="7" t="s">
        <v>12</v>
      </c>
      <c r="C6" s="7"/>
      <c r="E6" s="7" t="s">
        <v>15</v>
      </c>
      <c r="F6" s="7"/>
    </row>
    <row r="7" spans="1:7" ht="14" customHeight="1" x14ac:dyDescent="0.3">
      <c r="B7" s="7"/>
      <c r="C7" s="7"/>
      <c r="E7" s="7"/>
      <c r="F7" s="7"/>
    </row>
    <row r="8" spans="1:7" x14ac:dyDescent="0.3">
      <c r="B8" s="1" t="s">
        <v>2</v>
      </c>
      <c r="C8" s="1" t="s">
        <v>13</v>
      </c>
      <c r="E8" s="5" t="s">
        <v>26</v>
      </c>
      <c r="F8" s="5" t="s">
        <v>27</v>
      </c>
    </row>
    <row r="9" spans="1:7" x14ac:dyDescent="0.3">
      <c r="B9" t="s">
        <v>8</v>
      </c>
      <c r="C9">
        <f>SUMIFS(גיליון1!$E$7:$E$99,גיליון1!$C$7:$C$99,B9)</f>
        <v>21496.799999999999</v>
      </c>
      <c r="E9">
        <v>45.34</v>
      </c>
      <c r="F9">
        <f>גיליון1!L4/גיליון2!E9</f>
        <v>370.38156153506833</v>
      </c>
    </row>
    <row r="10" spans="1:7" x14ac:dyDescent="0.3">
      <c r="B10" t="s">
        <v>8</v>
      </c>
      <c r="C10">
        <f>SUMIFS(גיליון1!$E$7:$E$99,גיליון1!$C$7:$C$99,B10)</f>
        <v>21496.799999999999</v>
      </c>
    </row>
    <row r="11" spans="1:7" x14ac:dyDescent="0.3">
      <c r="B11" t="s">
        <v>8</v>
      </c>
      <c r="C11">
        <f>SUMIFS(גיליון1!$E$7:$E$99,גיליון1!$C$7:$C$99,B11)</f>
        <v>21496.799999999999</v>
      </c>
    </row>
    <row r="12" spans="1:7" x14ac:dyDescent="0.3">
      <c r="B12" t="s">
        <v>8</v>
      </c>
      <c r="C12">
        <f>SUMIFS(גיליון1!$E$7:$E$99,גיליון1!$C$7:$C$99,B12)</f>
        <v>21496.799999999999</v>
      </c>
      <c r="E12" s="1" t="s">
        <v>17</v>
      </c>
      <c r="F12" s="1" t="s">
        <v>28</v>
      </c>
      <c r="G12" s="1" t="s">
        <v>29</v>
      </c>
    </row>
    <row r="13" spans="1:7" x14ac:dyDescent="0.3">
      <c r="B13" t="s">
        <v>8</v>
      </c>
      <c r="C13">
        <f>SUMIFS(גיליון1!$E$7:$E$99,גיליון1!$C$7:$C$99,B13)</f>
        <v>21496.799999999999</v>
      </c>
      <c r="E13" t="s">
        <v>36</v>
      </c>
      <c r="F13" s="6">
        <f>F9</f>
        <v>370.38156153506833</v>
      </c>
    </row>
    <row r="14" spans="1:7" ht="16.5" customHeight="1" x14ac:dyDescent="0.3">
      <c r="B14" t="s">
        <v>8</v>
      </c>
      <c r="C14">
        <f>SUMIFS(גיליון1!$E$7:$E$99,גיליון1!$C$7:$C$99,B14)</f>
        <v>21496.799999999999</v>
      </c>
      <c r="E14" t="s">
        <v>18</v>
      </c>
      <c r="F14" s="6">
        <f>$F$9+G14</f>
        <v>370.38156153506833</v>
      </c>
    </row>
    <row r="15" spans="1:7" ht="14" customHeight="1" x14ac:dyDescent="0.3">
      <c r="B15" t="s">
        <v>8</v>
      </c>
      <c r="C15">
        <f>SUMIFS(גיליון1!$E$7:$E$99,גיליון1!$C$7:$C$99,B15)</f>
        <v>21496.799999999999</v>
      </c>
      <c r="E15" t="s">
        <v>19</v>
      </c>
      <c r="F15" s="6">
        <f>$F$9+G15</f>
        <v>370.38156153506833</v>
      </c>
    </row>
    <row r="16" spans="1:7" ht="14" customHeight="1" x14ac:dyDescent="0.3">
      <c r="B16" t="s">
        <v>8</v>
      </c>
      <c r="C16">
        <f>SUMIFS(גיליון1!$E$7:$E$99,גיליון1!$C$7:$C$99,B16)</f>
        <v>21496.799999999999</v>
      </c>
      <c r="E16" t="s">
        <v>20</v>
      </c>
      <c r="F16" s="6">
        <f>$F$9+G16</f>
        <v>370.38156153506833</v>
      </c>
    </row>
    <row r="17" spans="2:6" x14ac:dyDescent="0.3">
      <c r="B17" t="s">
        <v>8</v>
      </c>
      <c r="C17">
        <f>SUMIFS(גיליון1!$E$7:$E$99,גיליון1!$C$7:$C$99,B17)</f>
        <v>21496.799999999999</v>
      </c>
      <c r="E17" t="s">
        <v>21</v>
      </c>
      <c r="F17">
        <v>7</v>
      </c>
    </row>
    <row r="18" spans="2:6" x14ac:dyDescent="0.3">
      <c r="B18" t="s">
        <v>8</v>
      </c>
      <c r="C18">
        <f>SUMIFS(גיליון1!$E$7:$E$99,גיליון1!$C$7:$C$99,B18)</f>
        <v>21496.799999999999</v>
      </c>
    </row>
    <row r="19" spans="2:6" x14ac:dyDescent="0.3">
      <c r="B19" t="s">
        <v>8</v>
      </c>
      <c r="C19">
        <f>SUMIFS(גיליון1!$E$7:$E$99,גיליון1!$C$7:$C$99,B19)</f>
        <v>21496.799999999999</v>
      </c>
    </row>
    <row r="20" spans="2:6" x14ac:dyDescent="0.3">
      <c r="B20" t="s">
        <v>8</v>
      </c>
      <c r="C20">
        <f>SUMIFS(גיליון1!$E$7:$E$99,גיליון1!$C$7:$C$99,B20)</f>
        <v>21496.799999999999</v>
      </c>
    </row>
    <row r="21" spans="2:6" x14ac:dyDescent="0.3">
      <c r="B21" t="s">
        <v>8</v>
      </c>
      <c r="C21">
        <f>SUMIFS(גיליון1!$E$7:$E$99,גיליון1!$C$7:$C$99,B21)</f>
        <v>21496.799999999999</v>
      </c>
    </row>
    <row r="22" spans="2:6" x14ac:dyDescent="0.3">
      <c r="B22" t="s">
        <v>8</v>
      </c>
      <c r="C22">
        <f>SUMIFS(גיליון1!$E$7:$E$99,גיליון1!$C$7:$C$99,B22)</f>
        <v>21496.799999999999</v>
      </c>
    </row>
    <row r="23" spans="2:6" x14ac:dyDescent="0.3">
      <c r="B23" t="s">
        <v>8</v>
      </c>
      <c r="C23">
        <f>SUMIFS(גיליון1!$E$7:$E$99,גיליון1!$C$7:$C$99,B23)</f>
        <v>21496.799999999999</v>
      </c>
    </row>
    <row r="24" spans="2:6" x14ac:dyDescent="0.3">
      <c r="C24">
        <f>SUMIFS(גיליון1!$E$7:$E$99,גיליון1!$C$7:$C$99,B24)</f>
        <v>0</v>
      </c>
    </row>
    <row r="25" spans="2:6" x14ac:dyDescent="0.3">
      <c r="C25">
        <f>SUMIFS(גיליון1!$E$7:$E$99,גיליון1!$C$7:$C$99,B25)</f>
        <v>0</v>
      </c>
    </row>
    <row r="26" spans="2:6" x14ac:dyDescent="0.3">
      <c r="C26">
        <f>SUMIFS(גיליון1!$E$7:$E$99,גיליון1!$C$7:$C$99,B26)</f>
        <v>0</v>
      </c>
    </row>
    <row r="27" spans="2:6" x14ac:dyDescent="0.3">
      <c r="C27">
        <f>SUMIFS(גיליון1!$E$7:$E$99,גיליון1!$C$7:$C$99,B27)</f>
        <v>0</v>
      </c>
    </row>
    <row r="28" spans="2:6" x14ac:dyDescent="0.3">
      <c r="C28">
        <f>SUMIFS(גיליון1!$E$7:$E$99,גיליון1!$C$7:$C$99,B28)</f>
        <v>0</v>
      </c>
    </row>
    <row r="29" spans="2:6" x14ac:dyDescent="0.3">
      <c r="C29">
        <f>SUMIFS(גיליון1!$E$7:$E$99,גיליון1!$C$7:$C$99,B29)</f>
        <v>0</v>
      </c>
    </row>
    <row r="30" spans="2:6" x14ac:dyDescent="0.3">
      <c r="C30">
        <f>SUMIFS(גיליון1!$E$7:$E$99,גיליון1!$C$7:$C$99,B30)</f>
        <v>0</v>
      </c>
    </row>
    <row r="31" spans="2:6" x14ac:dyDescent="0.3">
      <c r="C31">
        <f>SUMIFS(גיליון1!$E$7:$E$99,גיליון1!$C$7:$C$99,B31)</f>
        <v>0</v>
      </c>
    </row>
    <row r="32" spans="2:6" x14ac:dyDescent="0.3">
      <c r="C32">
        <f>SUMIFS(גיליון1!$E$7:$E$99,גיליון1!$C$7:$C$99,B32)</f>
        <v>0</v>
      </c>
    </row>
    <row r="33" spans="3:3" x14ac:dyDescent="0.3">
      <c r="C33">
        <f>SUMIFS(גיליון1!$E$7:$E$99,גיליון1!$C$7:$C$99,B33)</f>
        <v>0</v>
      </c>
    </row>
    <row r="34" spans="3:3" x14ac:dyDescent="0.3">
      <c r="C34">
        <f>SUMIFS(גיליון1!$E$7:$E$99,גיליון1!$C$7:$C$99,B34)</f>
        <v>0</v>
      </c>
    </row>
    <row r="35" spans="3:3" x14ac:dyDescent="0.3">
      <c r="C35">
        <f>SUMIFS(גיליון1!$E$7:$E$99,גיליון1!$C$7:$C$99,B35)</f>
        <v>0</v>
      </c>
    </row>
    <row r="36" spans="3:3" x14ac:dyDescent="0.3">
      <c r="C36">
        <f>SUMIFS(גיליון1!$E$7:$E$99,גיליון1!$C$7:$C$99,B36)</f>
        <v>0</v>
      </c>
    </row>
    <row r="37" spans="3:3" x14ac:dyDescent="0.3">
      <c r="C37">
        <f>SUMIFS(גיליון1!$E$7:$E$99,גיליון1!$C$7:$C$99,B37)</f>
        <v>0</v>
      </c>
    </row>
    <row r="38" spans="3:3" x14ac:dyDescent="0.3">
      <c r="C38">
        <f>SUMIFS(גיליון1!$E$7:$E$99,גיליון1!$C$7:$C$99,B38)</f>
        <v>0</v>
      </c>
    </row>
    <row r="39" spans="3:3" x14ac:dyDescent="0.3">
      <c r="C39">
        <f>SUMIFS(גיליון1!$E$7:$E$99,גיליון1!$C$7:$C$99,B39)</f>
        <v>0</v>
      </c>
    </row>
    <row r="40" spans="3:3" x14ac:dyDescent="0.3">
      <c r="C40">
        <f>SUMIFS(גיליון1!$E$7:$E$99,גיליון1!$C$7:$C$99,B40)</f>
        <v>0</v>
      </c>
    </row>
    <row r="41" spans="3:3" x14ac:dyDescent="0.3">
      <c r="C41">
        <f>SUMIFS(גיליון1!$E$7:$E$99,גיליון1!$C$7:$C$99,B41)</f>
        <v>0</v>
      </c>
    </row>
    <row r="42" spans="3:3" x14ac:dyDescent="0.3">
      <c r="C42">
        <f>SUMIFS(גיליון1!$E$7:$E$99,גיליון1!$C$7:$C$99,B42)</f>
        <v>0</v>
      </c>
    </row>
    <row r="43" spans="3:3" x14ac:dyDescent="0.3">
      <c r="C43">
        <f>SUMIFS(גיליון1!$E$7:$E$99,גיליון1!$C$7:$C$99,B43)</f>
        <v>0</v>
      </c>
    </row>
  </sheetData>
  <mergeCells count="3">
    <mergeCell ref="B6:C7"/>
    <mergeCell ref="E6:F7"/>
    <mergeCell ref="D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CCC4-32E2-4F0E-A963-65D52BD4BE8F}">
  <dimension ref="A1:N28"/>
  <sheetViews>
    <sheetView rightToLeft="1" topLeftCell="A3" workbookViewId="0">
      <selection activeCell="K21" sqref="K6:K21"/>
    </sheetView>
  </sheetViews>
  <sheetFormatPr defaultRowHeight="14" x14ac:dyDescent="0.3"/>
  <cols>
    <col min="3" max="3" width="20.58203125" customWidth="1"/>
    <col min="11" max="11" width="20.58203125" customWidth="1"/>
  </cols>
  <sheetData>
    <row r="1" spans="1:14" x14ac:dyDescent="0.3">
      <c r="A1" t="s">
        <v>0</v>
      </c>
    </row>
    <row r="3" spans="1:14" x14ac:dyDescent="0.3">
      <c r="E3" s="7" t="s">
        <v>14</v>
      </c>
      <c r="F3" s="7"/>
      <c r="G3" s="7"/>
      <c r="K3" s="7" t="s">
        <v>23</v>
      </c>
      <c r="L3" s="7"/>
      <c r="M3" s="7"/>
      <c r="N3" s="7"/>
    </row>
    <row r="4" spans="1:14" x14ac:dyDescent="0.3">
      <c r="E4" s="7"/>
      <c r="F4" s="7"/>
      <c r="G4" s="7"/>
      <c r="K4" s="7"/>
      <c r="L4" s="7"/>
      <c r="M4" s="7"/>
      <c r="N4" s="7"/>
    </row>
    <row r="5" spans="1:14" x14ac:dyDescent="0.3">
      <c r="C5" s="1" t="s">
        <v>2</v>
      </c>
      <c r="D5" s="1" t="s">
        <v>16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13</v>
      </c>
      <c r="K5" t="s">
        <v>2</v>
      </c>
      <c r="L5" t="s">
        <v>24</v>
      </c>
      <c r="M5" t="s">
        <v>25</v>
      </c>
      <c r="N5" t="s">
        <v>13</v>
      </c>
    </row>
    <row r="6" spans="1:14" x14ac:dyDescent="0.3">
      <c r="B6" t="s">
        <v>22</v>
      </c>
      <c r="C6" t="s">
        <v>8</v>
      </c>
      <c r="D6">
        <v>1.5</v>
      </c>
      <c r="E6">
        <v>3.5</v>
      </c>
      <c r="H6">
        <v>6</v>
      </c>
      <c r="I6">
        <f>(D6*גיליון2!$F$13)+(E6*גיליון2!$F$14)+(F6*גיליון2!$F$15)+(G6*גיליון2!$F$16)+(H6*גיליון2!$F$17)</f>
        <v>1893.9078076753417</v>
      </c>
      <c r="K6" t="s">
        <v>8</v>
      </c>
      <c r="L6">
        <f>VLOOKUP(K6,גיליון2!$B$9:$C$43,2,FALSE)</f>
        <v>21496.799999999999</v>
      </c>
      <c r="M6">
        <f>VLOOKUP(K6,$C$6:$I$103,7,FALSE)</f>
        <v>1893.9078076753417</v>
      </c>
      <c r="N6">
        <f t="shared" ref="N6:N28" si="0">L6-M6</f>
        <v>19602.892192324656</v>
      </c>
    </row>
    <row r="7" spans="1:14" x14ac:dyDescent="0.3">
      <c r="B7" t="s">
        <v>22</v>
      </c>
      <c r="C7" t="s">
        <v>8</v>
      </c>
      <c r="D7">
        <v>1.5</v>
      </c>
      <c r="H7">
        <v>1</v>
      </c>
      <c r="I7">
        <f>(D7*גיליון2!$F$13)+(E7*גיליון2!$F$14)+(F7*גיליון2!$F$15)+(G7*גיליון2!$F$16)+(H7*גיליון2!$F$17)</f>
        <v>562.57234230260246</v>
      </c>
      <c r="K7" t="s">
        <v>8</v>
      </c>
      <c r="L7">
        <f>VLOOKUP(K7,גיליון2!$B$9:$C$43,2,FALSE)</f>
        <v>21496.799999999999</v>
      </c>
      <c r="M7">
        <f>VLOOKUP(K7,$C$6:$I$103,7,FALSE)</f>
        <v>1893.9078076753417</v>
      </c>
      <c r="N7">
        <f t="shared" si="0"/>
        <v>19602.892192324656</v>
      </c>
    </row>
    <row r="8" spans="1:14" x14ac:dyDescent="0.3">
      <c r="B8" t="s">
        <v>22</v>
      </c>
      <c r="C8" t="s">
        <v>8</v>
      </c>
      <c r="D8">
        <v>5.5</v>
      </c>
      <c r="I8">
        <f>(D8*גיליון2!$F$13)+(E8*גיליון2!$F$14)+(F8*גיליון2!$F$15)+(G8*גיליון2!$F$16)+(H8*גיליון2!$F$17)</f>
        <v>2037.0985884428758</v>
      </c>
      <c r="K8" t="s">
        <v>8</v>
      </c>
      <c r="L8">
        <f>VLOOKUP(K8,גיליון2!$B$9:$C$43,2,FALSE)</f>
        <v>21496.799999999999</v>
      </c>
      <c r="M8">
        <f>VLOOKUP(K8,$C$6:$I$103,7,FALSE)</f>
        <v>1893.9078076753417</v>
      </c>
      <c r="N8">
        <f t="shared" si="0"/>
        <v>19602.892192324656</v>
      </c>
    </row>
    <row r="9" spans="1:14" x14ac:dyDescent="0.3">
      <c r="B9" t="s">
        <v>22</v>
      </c>
      <c r="C9" t="s">
        <v>8</v>
      </c>
      <c r="D9">
        <v>5.26</v>
      </c>
      <c r="H9">
        <v>4</v>
      </c>
      <c r="I9">
        <f>(D9*גיליון2!$F$13)+(E9*גיליון2!$F$14)+(F9*גיליון2!$F$15)+(G9*גיליון2!$F$16)+(H9*גיליון2!$F$17)</f>
        <v>1976.2070136744594</v>
      </c>
      <c r="K9" t="s">
        <v>8</v>
      </c>
      <c r="L9">
        <f>VLOOKUP(K9,גיליון2!$B$9:$C$43,2,FALSE)</f>
        <v>21496.799999999999</v>
      </c>
      <c r="M9">
        <f>VLOOKUP(K9,$C$6:$I$103,7,FALSE)</f>
        <v>1893.9078076753417</v>
      </c>
      <c r="N9">
        <f t="shared" si="0"/>
        <v>19602.892192324656</v>
      </c>
    </row>
    <row r="10" spans="1:14" x14ac:dyDescent="0.3">
      <c r="B10" t="s">
        <v>22</v>
      </c>
      <c r="C10" t="s">
        <v>8</v>
      </c>
      <c r="D10">
        <v>2</v>
      </c>
      <c r="E10">
        <v>0.98</v>
      </c>
      <c r="H10">
        <v>3</v>
      </c>
      <c r="I10">
        <f>(D10*גיליון2!$F$13)+(E10*גיליון2!$F$14)+(F10*גיליון2!$F$15)+(G10*גיליון2!$F$16)+(H10*גיליון2!$F$17)</f>
        <v>1124.7370533745036</v>
      </c>
      <c r="K10" t="s">
        <v>8</v>
      </c>
      <c r="L10">
        <f>VLOOKUP(K10,גיליון2!$B$9:$C$43,2,FALSE)</f>
        <v>21496.799999999999</v>
      </c>
      <c r="M10">
        <f t="shared" ref="M10:M21" si="1">VLOOKUP(K10,$C$6:$I$103,7,FALSE)</f>
        <v>1893.9078076753417</v>
      </c>
      <c r="N10">
        <f t="shared" si="0"/>
        <v>19602.892192324656</v>
      </c>
    </row>
    <row r="11" spans="1:14" x14ac:dyDescent="0.3">
      <c r="B11" t="s">
        <v>22</v>
      </c>
      <c r="C11" t="s">
        <v>8</v>
      </c>
      <c r="D11">
        <v>2</v>
      </c>
      <c r="H11">
        <v>2</v>
      </c>
      <c r="I11">
        <f>(D11*גיליון2!$F$13)+(E11*גיליון2!$F$14)+(F11*גיליון2!$F$15)+(G11*גיליון2!$F$16)+(H11*גיליון2!$F$17)</f>
        <v>754.76312307013666</v>
      </c>
      <c r="K11" t="s">
        <v>8</v>
      </c>
      <c r="L11">
        <f>VLOOKUP(K11,גיליון2!$B$9:$C$43,2,FALSE)</f>
        <v>21496.799999999999</v>
      </c>
      <c r="M11">
        <f t="shared" si="1"/>
        <v>1893.9078076753417</v>
      </c>
      <c r="N11">
        <f t="shared" si="0"/>
        <v>19602.892192324656</v>
      </c>
    </row>
    <row r="12" spans="1:14" x14ac:dyDescent="0.3">
      <c r="B12" t="s">
        <v>22</v>
      </c>
      <c r="C12" t="s">
        <v>8</v>
      </c>
      <c r="D12">
        <v>3</v>
      </c>
      <c r="H12">
        <v>2</v>
      </c>
      <c r="I12">
        <f>(D12*גיליון2!$F$13)+(E12*גיליון2!$F$14)+(F12*גיליון2!$F$15)+(G12*גיליון2!$F$16)+(H12*גיליון2!$F$17)</f>
        <v>1125.1446846052049</v>
      </c>
      <c r="K12" t="s">
        <v>8</v>
      </c>
      <c r="L12">
        <f>VLOOKUP(K12,גיליון2!$B$9:$C$43,2,FALSE)</f>
        <v>21496.799999999999</v>
      </c>
      <c r="M12">
        <f t="shared" si="1"/>
        <v>1893.9078076753417</v>
      </c>
      <c r="N12">
        <f t="shared" si="0"/>
        <v>19602.892192324656</v>
      </c>
    </row>
    <row r="13" spans="1:14" x14ac:dyDescent="0.3">
      <c r="B13" t="s">
        <v>22</v>
      </c>
      <c r="C13" t="s">
        <v>8</v>
      </c>
      <c r="D13">
        <v>0.5</v>
      </c>
      <c r="E13">
        <v>1</v>
      </c>
      <c r="H13">
        <v>2</v>
      </c>
      <c r="I13">
        <f>(D13*גיליון2!$F$13)+(E13*גיליון2!$F$14)+(F13*גיליון2!$F$15)+(G13*גיליון2!$F$16)+(H13*גיליון2!$F$17)</f>
        <v>569.57234230260246</v>
      </c>
      <c r="K13" t="s">
        <v>8</v>
      </c>
      <c r="L13">
        <f>VLOOKUP(K13,גיליון2!$B$9:$C$43,2,FALSE)</f>
        <v>21496.799999999999</v>
      </c>
      <c r="M13">
        <f t="shared" si="1"/>
        <v>1893.9078076753417</v>
      </c>
      <c r="N13">
        <f t="shared" si="0"/>
        <v>19602.892192324656</v>
      </c>
    </row>
    <row r="14" spans="1:14" x14ac:dyDescent="0.3">
      <c r="B14" t="s">
        <v>22</v>
      </c>
      <c r="C14" t="s">
        <v>8</v>
      </c>
      <c r="D14">
        <v>2</v>
      </c>
      <c r="H14">
        <v>2</v>
      </c>
      <c r="I14">
        <f>(D14*גיליון2!$F$13)+(E14*גיליון2!$F$14)+(F14*גיליון2!$F$15)+(G14*גיליון2!$F$16)+(H14*גיליון2!$F$17)</f>
        <v>754.76312307013666</v>
      </c>
      <c r="K14" t="s">
        <v>8</v>
      </c>
      <c r="L14">
        <f>VLOOKUP(K14,גיליון2!$B$9:$C$43,2,FALSE)</f>
        <v>21496.799999999999</v>
      </c>
      <c r="M14">
        <f t="shared" si="1"/>
        <v>1893.9078076753417</v>
      </c>
      <c r="N14">
        <f t="shared" si="0"/>
        <v>19602.892192324656</v>
      </c>
    </row>
    <row r="15" spans="1:14" x14ac:dyDescent="0.3">
      <c r="B15" t="s">
        <v>22</v>
      </c>
      <c r="C15" t="s">
        <v>8</v>
      </c>
      <c r="D15">
        <v>5.5</v>
      </c>
      <c r="E15">
        <v>1.5</v>
      </c>
      <c r="H15">
        <v>5</v>
      </c>
      <c r="I15">
        <f>(D15*גיליון2!$F$13)+(E15*גיליון2!$F$14)+(F15*גיליון2!$F$15)+(G15*גיליון2!$F$16)+(H15*גיליון2!$F$17)</f>
        <v>2627.6709307454785</v>
      </c>
      <c r="K15" t="s">
        <v>8</v>
      </c>
      <c r="L15">
        <f>VLOOKUP(K15,גיליון2!$B$9:$C$43,2,FALSE)</f>
        <v>21496.799999999999</v>
      </c>
      <c r="M15">
        <f t="shared" si="1"/>
        <v>1893.9078076753417</v>
      </c>
      <c r="N15">
        <f t="shared" si="0"/>
        <v>19602.892192324656</v>
      </c>
    </row>
    <row r="16" spans="1:14" x14ac:dyDescent="0.3">
      <c r="B16" t="s">
        <v>22</v>
      </c>
      <c r="C16" t="s">
        <v>8</v>
      </c>
      <c r="D16">
        <v>4.0999999999999996</v>
      </c>
      <c r="H16">
        <v>6</v>
      </c>
      <c r="I16">
        <f>(D16*גיליון2!$F$13)+(E16*גיליון2!$F$14)+(F16*גיליון2!$F$15)+(G16*גיליון2!$F$16)+(H16*גיליון2!$F$17)</f>
        <v>1560.5644022937799</v>
      </c>
      <c r="K16" t="s">
        <v>8</v>
      </c>
      <c r="L16">
        <f>VLOOKUP(K16,גיליון2!$B$9:$C$43,2,FALSE)</f>
        <v>21496.799999999999</v>
      </c>
      <c r="M16">
        <f t="shared" si="1"/>
        <v>1893.9078076753417</v>
      </c>
      <c r="N16">
        <f t="shared" si="0"/>
        <v>19602.892192324656</v>
      </c>
    </row>
    <row r="17" spans="2:14" x14ac:dyDescent="0.3">
      <c r="B17" t="s">
        <v>22</v>
      </c>
      <c r="C17" t="s">
        <v>8</v>
      </c>
      <c r="D17">
        <v>1</v>
      </c>
      <c r="H17">
        <v>1</v>
      </c>
      <c r="I17">
        <f>(D17*גיליון2!$F$13)+(E17*גיליון2!$F$14)+(F17*גיליון2!$F$15)+(G17*גיליון2!$F$16)+(H17*גיליון2!$F$17)</f>
        <v>377.38156153506833</v>
      </c>
      <c r="K17" t="s">
        <v>8</v>
      </c>
      <c r="L17">
        <f>VLOOKUP(K17,גיליון2!$B$9:$C$43,2,FALSE)</f>
        <v>21496.799999999999</v>
      </c>
      <c r="M17">
        <f t="shared" si="1"/>
        <v>1893.9078076753417</v>
      </c>
      <c r="N17">
        <f t="shared" si="0"/>
        <v>19602.892192324656</v>
      </c>
    </row>
    <row r="18" spans="2:14" x14ac:dyDescent="0.3">
      <c r="B18" t="s">
        <v>22</v>
      </c>
      <c r="C18" t="s">
        <v>8</v>
      </c>
      <c r="E18">
        <v>0.5</v>
      </c>
      <c r="H18">
        <v>1</v>
      </c>
      <c r="I18">
        <f>(D18*גיליון2!$F$13)+(E18*גיליון2!$F$14)+(F18*גיליון2!$F$15)+(G18*גיליון2!$F$16)+(H18*גיליון2!$F$17)</f>
        <v>192.19078076753416</v>
      </c>
      <c r="K18" t="s">
        <v>8</v>
      </c>
      <c r="L18">
        <f>VLOOKUP(K18,גיליון2!$B$9:$C$43,2,FALSE)</f>
        <v>21496.799999999999</v>
      </c>
      <c r="M18">
        <f t="shared" si="1"/>
        <v>1893.9078076753417</v>
      </c>
      <c r="N18">
        <f t="shared" si="0"/>
        <v>19602.892192324656</v>
      </c>
    </row>
    <row r="19" spans="2:14" x14ac:dyDescent="0.3">
      <c r="B19" t="s">
        <v>22</v>
      </c>
      <c r="C19" t="s">
        <v>8</v>
      </c>
      <c r="D19">
        <v>1</v>
      </c>
      <c r="E19">
        <v>0.5</v>
      </c>
      <c r="H19">
        <v>2</v>
      </c>
      <c r="I19">
        <f>(D19*גיליון2!$F$13)+(E19*גיליון2!$F$14)+(F19*גיליון2!$F$15)+(G19*גיליון2!$F$16)+(H19*גיליון2!$F$17)</f>
        <v>569.57234230260246</v>
      </c>
      <c r="K19" t="s">
        <v>8</v>
      </c>
      <c r="L19">
        <f>VLOOKUP(K19,גיליון2!$B$9:$C$43,2,FALSE)</f>
        <v>21496.799999999999</v>
      </c>
      <c r="M19">
        <f t="shared" si="1"/>
        <v>1893.9078076753417</v>
      </c>
      <c r="N19">
        <f t="shared" si="0"/>
        <v>19602.892192324656</v>
      </c>
    </row>
    <row r="20" spans="2:14" x14ac:dyDescent="0.3">
      <c r="B20" t="s">
        <v>22</v>
      </c>
      <c r="C20" t="s">
        <v>8</v>
      </c>
      <c r="D20">
        <v>1.5</v>
      </c>
      <c r="H20">
        <v>2</v>
      </c>
      <c r="I20">
        <f>(D20*גיליון2!$F$13)+(E20*גיליון2!$F$14)+(F20*גיליון2!$F$15)+(G20*גיליון2!$F$16)+(H20*גיליון2!$F$17)</f>
        <v>569.57234230260246</v>
      </c>
      <c r="K20" t="s">
        <v>8</v>
      </c>
      <c r="L20">
        <f>VLOOKUP(K20,גיליון2!$B$9:$C$43,2,FALSE)</f>
        <v>21496.799999999999</v>
      </c>
      <c r="M20">
        <f t="shared" si="1"/>
        <v>1893.9078076753417</v>
      </c>
      <c r="N20">
        <f t="shared" si="0"/>
        <v>19602.892192324656</v>
      </c>
    </row>
    <row r="21" spans="2:14" x14ac:dyDescent="0.3">
      <c r="B21" t="s">
        <v>22</v>
      </c>
      <c r="C21" t="s">
        <v>8</v>
      </c>
      <c r="D21">
        <v>1</v>
      </c>
      <c r="H21">
        <v>1</v>
      </c>
      <c r="I21">
        <f>(D21*גיליון2!$F$13)+(E21*גיליון2!$F$14)+(F21*גיליון2!$F$15)+(G21*גיליון2!$F$16)+(H21*גיליון2!$F$17)</f>
        <v>377.38156153506833</v>
      </c>
      <c r="K21" t="s">
        <v>8</v>
      </c>
      <c r="L21">
        <f>VLOOKUP(K21,גיליון2!$B$9:$C$43,2,FALSE)</f>
        <v>21496.799999999999</v>
      </c>
      <c r="M21">
        <f t="shared" si="1"/>
        <v>1893.9078076753417</v>
      </c>
      <c r="N21">
        <f t="shared" si="0"/>
        <v>19602.892192324656</v>
      </c>
    </row>
    <row r="22" spans="2:14" x14ac:dyDescent="0.3">
      <c r="B22" t="s">
        <v>22</v>
      </c>
      <c r="I22">
        <f>(D22*גיליון2!$F$13)+(E22*גיליון2!$F$14)+(F22*גיליון2!$F$15)+(G22*גיליון2!$F$16)+(H22*גיליון2!$F$17)</f>
        <v>0</v>
      </c>
      <c r="L22" t="e">
        <f>VLOOKUP(K22,גיליון2!$B$9:$C$43,2,FALSE)</f>
        <v>#N/A</v>
      </c>
      <c r="M22" t="e">
        <f>VLOOKUP(K22,$C$6:$I$103,7,FALSE)</f>
        <v>#N/A</v>
      </c>
      <c r="N22" t="e">
        <f t="shared" si="0"/>
        <v>#N/A</v>
      </c>
    </row>
    <row r="23" spans="2:14" x14ac:dyDescent="0.3">
      <c r="B23" t="s">
        <v>22</v>
      </c>
      <c r="I23">
        <f>(D23*גיליון2!$F$13)+(E23*גיליון2!$F$14)+(F23*גיליון2!$F$15)+(G23*גיליון2!$F$16)+(H23*גיליון2!$F$17)</f>
        <v>0</v>
      </c>
      <c r="L23" t="e">
        <f>VLOOKUP(K23,גיליון2!$B$9:$C$43,2,FALSE)</f>
        <v>#N/A</v>
      </c>
      <c r="M23" t="e">
        <f>VLOOKUP(K23,$C$6:$I$103,7,FALSE)</f>
        <v>#N/A</v>
      </c>
      <c r="N23" t="e">
        <f t="shared" si="0"/>
        <v>#N/A</v>
      </c>
    </row>
    <row r="24" spans="2:14" x14ac:dyDescent="0.3">
      <c r="L24" t="e">
        <f>VLOOKUP(K24,גיליון2!$B$9:$C$43,2,FALSE)</f>
        <v>#N/A</v>
      </c>
      <c r="M24" t="e">
        <f t="shared" ref="M24:M28" si="2">VLOOKUP(K24,$C$6:$I$103,7,FALSE)</f>
        <v>#N/A</v>
      </c>
      <c r="N24" t="e">
        <f t="shared" si="0"/>
        <v>#N/A</v>
      </c>
    </row>
    <row r="25" spans="2:14" x14ac:dyDescent="0.3">
      <c r="L25" t="e">
        <f>VLOOKUP(K25,גיליון2!$B$9:$C$43,2,FALSE)</f>
        <v>#N/A</v>
      </c>
      <c r="M25" t="e">
        <f t="shared" si="2"/>
        <v>#N/A</v>
      </c>
      <c r="N25" t="e">
        <f t="shared" si="0"/>
        <v>#N/A</v>
      </c>
    </row>
    <row r="26" spans="2:14" x14ac:dyDescent="0.3">
      <c r="L26" t="e">
        <f>VLOOKUP(K26,גיליון2!$B$9:$C$43,2,FALSE)</f>
        <v>#N/A</v>
      </c>
      <c r="M26" t="e">
        <f t="shared" si="2"/>
        <v>#N/A</v>
      </c>
      <c r="N26" t="e">
        <f t="shared" si="0"/>
        <v>#N/A</v>
      </c>
    </row>
    <row r="27" spans="2:14" x14ac:dyDescent="0.3">
      <c r="L27" t="e">
        <f>VLOOKUP(K27,גיליון2!$B$9:$C$43,2,FALSE)</f>
        <v>#N/A</v>
      </c>
      <c r="M27" t="e">
        <f t="shared" si="2"/>
        <v>#N/A</v>
      </c>
      <c r="N27" t="e">
        <f t="shared" si="0"/>
        <v>#N/A</v>
      </c>
    </row>
    <row r="28" spans="2:14" x14ac:dyDescent="0.3">
      <c r="L28" t="e">
        <f>VLOOKUP(K28,גיליון2!$B$9:$C$43,2,FALSE)</f>
        <v>#N/A</v>
      </c>
      <c r="M28" t="e">
        <f t="shared" si="2"/>
        <v>#N/A</v>
      </c>
      <c r="N28" t="e">
        <f t="shared" si="0"/>
        <v>#N/A</v>
      </c>
    </row>
  </sheetData>
  <mergeCells count="2">
    <mergeCell ref="K3:N4"/>
    <mergeCell ref="E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2025-03-25T11:01:32Z</dcterms:created>
  <dcterms:modified xsi:type="dcterms:W3CDTF">2025-03-27T07:05:17Z</dcterms:modified>
</cp:coreProperties>
</file>