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USER\Desktop\מאיר\"/>
    </mc:Choice>
  </mc:AlternateContent>
  <xr:revisionPtr revIDLastSave="0" documentId="13_ncr:1_{FD7977B6-9A4D-4816-A78F-8DC5598DFA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הוצאות" sheetId="3" r:id="rId1"/>
    <sheet name="הכנסות" sheetId="2" r:id="rId2"/>
    <sheet name="חישוב פיננסי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6" i="4" l="1"/>
  <c r="B26" i="4"/>
  <c r="H17" i="4"/>
  <c r="C7" i="4"/>
  <c r="C6" i="4"/>
  <c r="D15" i="2"/>
  <c r="D14" i="2"/>
  <c r="P4" i="2"/>
  <c r="D8" i="2"/>
  <c r="D7" i="2"/>
  <c r="E15" i="2"/>
  <c r="F15" i="2"/>
  <c r="G15" i="2"/>
  <c r="H15" i="2"/>
  <c r="I15" i="2"/>
  <c r="P15" i="2" s="1"/>
  <c r="J15" i="2"/>
  <c r="K15" i="2"/>
  <c r="L15" i="2"/>
  <c r="M15" i="2"/>
  <c r="N15" i="2"/>
  <c r="O15" i="2"/>
  <c r="E14" i="2"/>
  <c r="F14" i="2"/>
  <c r="G14" i="2"/>
  <c r="H14" i="2"/>
  <c r="I14" i="2"/>
  <c r="J14" i="2"/>
  <c r="K14" i="2"/>
  <c r="L14" i="2"/>
  <c r="M14" i="2"/>
  <c r="N14" i="2"/>
  <c r="O14" i="2"/>
  <c r="N11" i="4" l="1"/>
  <c r="P5" i="2"/>
  <c r="P6" i="2"/>
  <c r="F8" i="2" l="1"/>
  <c r="G8" i="2"/>
  <c r="H8" i="2"/>
  <c r="I8" i="2"/>
  <c r="J8" i="2"/>
  <c r="I6" i="4" s="1"/>
  <c r="I12" i="4" s="1"/>
  <c r="K8" i="2"/>
  <c r="J6" i="4" s="1"/>
  <c r="L8" i="2"/>
  <c r="K6" i="4" s="1"/>
  <c r="K12" i="4" s="1"/>
  <c r="M8" i="2"/>
  <c r="L6" i="4" s="1"/>
  <c r="L12" i="4" s="1"/>
  <c r="N8" i="2"/>
  <c r="M6" i="4" s="1"/>
  <c r="O8" i="2"/>
  <c r="E7" i="2"/>
  <c r="F7" i="2"/>
  <c r="G7" i="2"/>
  <c r="H7" i="2"/>
  <c r="I7" i="2"/>
  <c r="J7" i="2"/>
  <c r="K7" i="2"/>
  <c r="L7" i="2"/>
  <c r="M7" i="2"/>
  <c r="N7" i="2"/>
  <c r="O7" i="2"/>
  <c r="C11" i="4"/>
  <c r="O11" i="4" s="1"/>
  <c r="H17" i="3"/>
  <c r="F17" i="3"/>
  <c r="D17" i="3"/>
  <c r="K10" i="3"/>
  <c r="S6" i="4" s="1"/>
  <c r="B24" i="4"/>
  <c r="M11" i="4"/>
  <c r="L11" i="4"/>
  <c r="K11" i="4"/>
  <c r="J11" i="4"/>
  <c r="I11" i="4"/>
  <c r="H11" i="4"/>
  <c r="G11" i="4"/>
  <c r="F11" i="4"/>
  <c r="E11" i="4"/>
  <c r="D11" i="4"/>
  <c r="R17" i="4"/>
  <c r="R16" i="4"/>
  <c r="R15" i="4"/>
  <c r="R14" i="4"/>
  <c r="R11" i="4"/>
  <c r="R18" i="4" s="1"/>
  <c r="R9" i="4"/>
  <c r="R13" i="4"/>
  <c r="R8" i="4"/>
  <c r="R7" i="4"/>
  <c r="N6" i="4"/>
  <c r="H6" i="4"/>
  <c r="G6" i="4"/>
  <c r="F6" i="4"/>
  <c r="H204" i="3"/>
  <c r="F204" i="3"/>
  <c r="D204" i="3"/>
  <c r="K197" i="3"/>
  <c r="S17" i="4" s="1"/>
  <c r="H187" i="3"/>
  <c r="F187" i="3"/>
  <c r="D187" i="3"/>
  <c r="K180" i="3"/>
  <c r="S16" i="4" s="1"/>
  <c r="H170" i="3"/>
  <c r="F170" i="3"/>
  <c r="D170" i="3"/>
  <c r="K163" i="3"/>
  <c r="S15" i="4" s="1"/>
  <c r="H153" i="3"/>
  <c r="F153" i="3"/>
  <c r="D153" i="3"/>
  <c r="K7" i="4" s="1"/>
  <c r="K146" i="3"/>
  <c r="S14" i="4" s="1"/>
  <c r="H136" i="3"/>
  <c r="F136" i="3"/>
  <c r="D136" i="3"/>
  <c r="J7" i="4" s="1"/>
  <c r="K129" i="3"/>
  <c r="S13" i="4" s="1"/>
  <c r="H119" i="3"/>
  <c r="F119" i="3"/>
  <c r="D119" i="3"/>
  <c r="I7" i="4" s="1"/>
  <c r="K112" i="3"/>
  <c r="S12" i="4" s="1"/>
  <c r="H102" i="3"/>
  <c r="F102" i="3"/>
  <c r="D102" i="3"/>
  <c r="H7" i="4" s="1"/>
  <c r="K95" i="3"/>
  <c r="S11" i="4" s="1"/>
  <c r="H85" i="3"/>
  <c r="F85" i="3"/>
  <c r="D85" i="3"/>
  <c r="G7" i="4" s="1"/>
  <c r="K78" i="3"/>
  <c r="S10" i="4" s="1"/>
  <c r="H68" i="3"/>
  <c r="F68" i="3"/>
  <c r="D68" i="3"/>
  <c r="F7" i="4" s="1"/>
  <c r="K61" i="3"/>
  <c r="S9" i="4" s="1"/>
  <c r="H51" i="3"/>
  <c r="F51" i="3"/>
  <c r="D51" i="3"/>
  <c r="K44" i="3"/>
  <c r="S8" i="4" s="1"/>
  <c r="H34" i="3"/>
  <c r="F34" i="3"/>
  <c r="D7" i="4" s="1"/>
  <c r="D34" i="3"/>
  <c r="K27" i="3"/>
  <c r="S7" i="4" s="1"/>
  <c r="E8" i="2" l="1"/>
  <c r="D6" i="4" s="1"/>
  <c r="C18" i="2"/>
  <c r="E18" i="2" s="1"/>
  <c r="S18" i="4"/>
  <c r="N7" i="4"/>
  <c r="R6" i="4"/>
  <c r="BC2" i="3"/>
  <c r="C20" i="3" s="1"/>
  <c r="BC4" i="3"/>
  <c r="C54" i="3" s="1"/>
  <c r="BC5" i="3"/>
  <c r="C71" i="3" s="1"/>
  <c r="BC6" i="3"/>
  <c r="C88" i="3" s="1"/>
  <c r="BC7" i="3"/>
  <c r="C105" i="3" s="1"/>
  <c r="BC8" i="3"/>
  <c r="C122" i="3" s="1"/>
  <c r="BC9" i="3"/>
  <c r="C139" i="3" s="1"/>
  <c r="L7" i="4"/>
  <c r="BC10" i="3"/>
  <c r="C156" i="3" s="1"/>
  <c r="BC12" i="3"/>
  <c r="C190" i="3" s="1"/>
  <c r="M7" i="4"/>
  <c r="E6" i="4"/>
  <c r="E7" i="4"/>
  <c r="T15" i="4"/>
  <c r="T17" i="4"/>
  <c r="R12" i="4"/>
  <c r="T12" i="4" s="1"/>
  <c r="T7" i="4"/>
  <c r="H12" i="4"/>
  <c r="M12" i="4"/>
  <c r="F12" i="4"/>
  <c r="J12" i="4"/>
  <c r="G12" i="4"/>
  <c r="N12" i="4"/>
  <c r="T9" i="4"/>
  <c r="T14" i="4"/>
  <c r="T16" i="4"/>
  <c r="T11" i="4"/>
  <c r="T13" i="4"/>
  <c r="R10" i="4"/>
  <c r="T8" i="4"/>
  <c r="BC1" i="3" l="1"/>
  <c r="C3" i="3" s="1"/>
  <c r="D17" i="4"/>
  <c r="BC3" i="3"/>
  <c r="C37" i="3" s="1"/>
  <c r="BC11" i="3"/>
  <c r="C173" i="3" s="1"/>
  <c r="O7" i="4"/>
  <c r="T10" i="4"/>
  <c r="T18" i="4" s="1"/>
  <c r="G8" i="4" l="1"/>
  <c r="G9" i="4" s="1"/>
  <c r="G10" i="4" s="1"/>
  <c r="N8" i="4"/>
  <c r="N9" i="4" s="1"/>
  <c r="N10" i="4" s="1"/>
  <c r="L8" i="4"/>
  <c r="L9" i="4" s="1"/>
  <c r="L10" i="4" s="1"/>
  <c r="D8" i="4"/>
  <c r="F8" i="4"/>
  <c r="F9" i="4" s="1"/>
  <c r="F10" i="4" s="1"/>
  <c r="C8" i="4"/>
  <c r="C12" i="4" s="1"/>
  <c r="K8" i="4"/>
  <c r="K9" i="4" s="1"/>
  <c r="K10" i="4" s="1"/>
  <c r="I8" i="4"/>
  <c r="I9" i="4" s="1"/>
  <c r="I10" i="4" s="1"/>
  <c r="H8" i="4"/>
  <c r="H9" i="4" s="1"/>
  <c r="H10" i="4" s="1"/>
  <c r="J8" i="4"/>
  <c r="J9" i="4" s="1"/>
  <c r="J10" i="4" s="1"/>
  <c r="M8" i="4"/>
  <c r="M9" i="4" s="1"/>
  <c r="M10" i="4" s="1"/>
  <c r="E8" i="4"/>
  <c r="E9" i="4" s="1"/>
  <c r="E10" i="4" s="1"/>
  <c r="D12" i="4"/>
  <c r="O8" i="4" l="1"/>
  <c r="D9" i="4"/>
  <c r="D10" i="4" s="1"/>
  <c r="E12" i="4"/>
  <c r="P8" i="2" l="1"/>
  <c r="O12" i="4" l="1"/>
  <c r="C17" i="4"/>
  <c r="O6" i="4"/>
  <c r="C9" i="4"/>
  <c r="O9" i="4" l="1"/>
  <c r="C10" i="4"/>
  <c r="O10" i="4" s="1"/>
  <c r="I17" i="4"/>
  <c r="J17" i="4"/>
  <c r="K17" i="4" s="1"/>
  <c r="E17" i="4"/>
  <c r="B25" i="4"/>
  <c r="F17" i="4"/>
  <c r="B27" i="4" l="1"/>
  <c r="G17" i="4"/>
</calcChain>
</file>

<file path=xl/sharedStrings.xml><?xml version="1.0" encoding="utf-8"?>
<sst xmlns="http://schemas.openxmlformats.org/spreadsheetml/2006/main" count="286" uniqueCount="76">
  <si>
    <t>עבודה</t>
  </si>
  <si>
    <t>כולל</t>
  </si>
  <si>
    <t>קבוע</t>
  </si>
  <si>
    <t>הוצאות חריגות</t>
  </si>
  <si>
    <t>אוכל, ביגוד, ותחזוקה שוטפת</t>
  </si>
  <si>
    <t>מעשרות</t>
  </si>
  <si>
    <t>ס"ה</t>
  </si>
  <si>
    <t>מרץ</t>
  </si>
  <si>
    <t>אפריל</t>
  </si>
  <si>
    <t>מאי</t>
  </si>
  <si>
    <t>יוני</t>
  </si>
  <si>
    <t>יולי</t>
  </si>
  <si>
    <t>אוגוסט</t>
  </si>
  <si>
    <t>סכום קבוע</t>
  </si>
  <si>
    <t>סכום שוטף</t>
  </si>
  <si>
    <t>סכום חריג</t>
  </si>
  <si>
    <t>הוצאות</t>
  </si>
  <si>
    <t>הכנסות</t>
  </si>
  <si>
    <t>השקעה</t>
  </si>
  <si>
    <t>חיסכון</t>
  </si>
  <si>
    <t>הוצאות ח"פ</t>
  </si>
  <si>
    <t>סיבה</t>
  </si>
  <si>
    <t>סכום</t>
  </si>
  <si>
    <t>יש חסד</t>
  </si>
  <si>
    <t>פברואר</t>
  </si>
  <si>
    <t>יתרה</t>
  </si>
  <si>
    <t>אוכל, ביגוד ותחזוקה שוטפת</t>
  </si>
  <si>
    <t>ספטמבר</t>
  </si>
  <si>
    <t>אוקטובר</t>
  </si>
  <si>
    <t>נובמבר</t>
  </si>
  <si>
    <t>דצמבר</t>
  </si>
  <si>
    <t>שנתי</t>
  </si>
  <si>
    <t>הפרש</t>
  </si>
  <si>
    <t>חישוב נתונים חד פעמיים</t>
  </si>
  <si>
    <t>אחוז יתרה</t>
  </si>
  <si>
    <t>ס"ה שנתי</t>
  </si>
  <si>
    <t>הוצאות ח"פ ללא כיסוי</t>
  </si>
  <si>
    <t>חישוב רווחים חודשי</t>
  </si>
  <si>
    <t>חודש</t>
  </si>
  <si>
    <t>אחוז חיסכון</t>
  </si>
  <si>
    <t>אחוז השקעה</t>
  </si>
  <si>
    <t>ס"ה חישוב שנתי</t>
  </si>
  <si>
    <t>אחוז הוצאות</t>
  </si>
  <si>
    <t>ס"ה מעשרות</t>
  </si>
  <si>
    <t>חד פעמי</t>
  </si>
  <si>
    <t>הכנסות חד פעמיות</t>
  </si>
  <si>
    <t>ינואר</t>
  </si>
  <si>
    <t>ארנונה</t>
  </si>
  <si>
    <t>חשמל</t>
  </si>
  <si>
    <t>דו"ח באוטובוס</t>
  </si>
  <si>
    <t>שכירות רכב</t>
  </si>
  <si>
    <t>מכונת כביסה</t>
  </si>
  <si>
    <t>תיקון נזילות</t>
  </si>
  <si>
    <t>קו סלולר</t>
  </si>
  <si>
    <t>מתנה מסבתא</t>
  </si>
  <si>
    <t>הכנסה נוספת</t>
  </si>
  <si>
    <t>ממוצע לחודש</t>
  </si>
  <si>
    <t>שולם</t>
  </si>
  <si>
    <t>לתשלום</t>
  </si>
  <si>
    <t xml:space="preserve">חודש ינואר: </t>
  </si>
  <si>
    <t xml:space="preserve">חודש פברואר: </t>
  </si>
  <si>
    <t xml:space="preserve">חודש מרץ: </t>
  </si>
  <si>
    <t xml:space="preserve">חודש אפריל: </t>
  </si>
  <si>
    <t xml:space="preserve">חודש מאי: </t>
  </si>
  <si>
    <t xml:space="preserve">חודש יוני: </t>
  </si>
  <si>
    <t xml:space="preserve">חודש יולי: </t>
  </si>
  <si>
    <t xml:space="preserve">חודש אוגוסט: </t>
  </si>
  <si>
    <t xml:space="preserve">חודש ספטמבר: </t>
  </si>
  <si>
    <t xml:space="preserve">חודש אוקטובר: </t>
  </si>
  <si>
    <t xml:space="preserve">חודש נובמבר: </t>
  </si>
  <si>
    <t xml:space="preserve">חודש דצמבר: </t>
  </si>
  <si>
    <t>ביגוד</t>
  </si>
  <si>
    <t>שכירות</t>
  </si>
  <si>
    <t>מלצמה</t>
  </si>
  <si>
    <t>מתנה לאמא ליום הולדת</t>
  </si>
  <si>
    <t>מענק חג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</si>
</sst>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 * #,##0.00_ ;_ * \-#,##0.00_ ;_ * &quot;-&quot;??_ ;_ @_ "/>
  </numFmts>
  <fonts count="12" x14ac:knownFonts="1"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8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b/>
      <sz val="10"/>
      <color rgb="FF00B050"/>
      <name val="Arial"/>
      <family val="2"/>
      <scheme val="minor"/>
    </font>
    <font>
      <b/>
      <sz val="10"/>
      <name val="Arial"/>
      <family val="2"/>
      <scheme val="minor"/>
    </font>
    <font>
      <sz val="11"/>
      <color rgb="FF002060"/>
      <name val="Arial"/>
      <family val="2"/>
      <scheme val="minor"/>
    </font>
    <font>
      <sz val="11"/>
      <color theme="9" tint="-0.249977111117893"/>
      <name val="Arial"/>
      <family val="2"/>
      <scheme val="minor"/>
    </font>
    <font>
      <sz val="11"/>
      <color theme="0"/>
      <name val="Arial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9F1"/>
        <bgColor indexed="64"/>
      </patternFill>
    </fill>
    <fill>
      <patternFill patternType="solid">
        <fgColor rgb="FF81562B"/>
        <bgColor indexed="64"/>
      </patternFill>
    </fill>
    <fill>
      <patternFill patternType="solid">
        <fgColor rgb="FF009692"/>
        <bgColor indexed="64"/>
      </patternFill>
    </fill>
    <fill>
      <patternFill patternType="solid">
        <fgColor rgb="FFE1CCF0"/>
        <bgColor indexed="64"/>
      </patternFill>
    </fill>
    <fill>
      <patternFill patternType="solid">
        <fgColor rgb="FFE7CFB7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962671"/>
        <bgColor indexed="64"/>
      </patternFill>
    </fill>
    <fill>
      <patternFill patternType="solid">
        <fgColor rgb="FF461E6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7FFC6"/>
        <bgColor indexed="64"/>
      </patternFill>
    </fill>
    <fill>
      <patternFill patternType="solid">
        <fgColor rgb="FF006C31"/>
        <bgColor indexed="64"/>
      </patternFill>
    </fill>
    <fill>
      <patternFill patternType="solid">
        <fgColor rgb="FFDCB9FF"/>
        <bgColor indexed="64"/>
      </patternFill>
    </fill>
    <fill>
      <patternFill patternType="solid">
        <fgColor rgb="FFB871FF"/>
        <bgColor indexed="64"/>
      </patternFill>
    </fill>
    <fill>
      <patternFill patternType="solid">
        <fgColor rgb="FF8205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rgb="FFCFAFE7"/>
      </left>
      <right style="thin">
        <color rgb="FFCFAFE7"/>
      </right>
      <top style="thin">
        <color rgb="FFCFAFE7"/>
      </top>
      <bottom style="thin">
        <color rgb="FFCFAFE7"/>
      </bottom>
      <diagonal/>
    </border>
    <border>
      <left style="thin">
        <color rgb="FFDFBE9D"/>
      </left>
      <right style="thin">
        <color rgb="FFDFBE9D"/>
      </right>
      <top style="thin">
        <color rgb="FFDFBE9D"/>
      </top>
      <bottom style="thin">
        <color rgb="FFDFBE9D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/>
      <bottom/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rgb="FF00DA63"/>
      </left>
      <right style="thin">
        <color rgb="FF00DA63"/>
      </right>
      <top style="thin">
        <color rgb="FF00DA63"/>
      </top>
      <bottom style="thin">
        <color rgb="FF00DA63"/>
      </bottom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FF66CC"/>
      </left>
      <right style="thin">
        <color rgb="FFFF66CC"/>
      </right>
      <top style="thin">
        <color rgb="FFFF66CC"/>
      </top>
      <bottom style="thin">
        <color rgb="FFFF66CC"/>
      </bottom>
      <diagonal/>
    </border>
    <border>
      <left style="thin">
        <color rgb="FFFFC9F1"/>
      </left>
      <right style="thin">
        <color rgb="FFFFC9F1"/>
      </right>
      <top/>
      <bottom style="thin">
        <color rgb="FFFFC9F1"/>
      </bottom>
      <diagonal/>
    </border>
    <border>
      <left style="thin">
        <color rgb="FFDFBE9D"/>
      </left>
      <right/>
      <top style="thin">
        <color rgb="FFDFBE9D"/>
      </top>
      <bottom style="thin">
        <color rgb="FFDFBE9D"/>
      </bottom>
      <diagonal/>
    </border>
    <border>
      <left/>
      <right/>
      <top style="thin">
        <color rgb="FFDFBE9D"/>
      </top>
      <bottom style="thin">
        <color rgb="FFDFBE9D"/>
      </bottom>
      <diagonal/>
    </border>
    <border>
      <left/>
      <right style="thin">
        <color rgb="FFDFBE9D"/>
      </right>
      <top style="thin">
        <color rgb="FFDFBE9D"/>
      </top>
      <bottom style="thin">
        <color rgb="FFDFBE9D"/>
      </bottom>
      <diagonal/>
    </border>
    <border>
      <left style="thin">
        <color rgb="FFFF66CC"/>
      </left>
      <right/>
      <top style="thin">
        <color rgb="FFFF66CC"/>
      </top>
      <bottom style="thin">
        <color rgb="FFFF66CC"/>
      </bottom>
      <diagonal/>
    </border>
    <border>
      <left/>
      <right style="thin">
        <color rgb="FFFF66CC"/>
      </right>
      <top style="thin">
        <color rgb="FFFF66CC"/>
      </top>
      <bottom style="thin">
        <color rgb="FFFF66CC"/>
      </bottom>
      <diagonal/>
    </border>
    <border>
      <left/>
      <right/>
      <top style="thin">
        <color rgb="FFFF66CC"/>
      </top>
      <bottom style="thin">
        <color rgb="FFFF66CC"/>
      </bottom>
      <diagonal/>
    </border>
    <border>
      <left style="thin">
        <color rgb="FFCFAFE7"/>
      </left>
      <right/>
      <top style="thin">
        <color rgb="FFCFAFE7"/>
      </top>
      <bottom style="thin">
        <color rgb="FFCFAFE7"/>
      </bottom>
      <diagonal/>
    </border>
    <border>
      <left/>
      <right/>
      <top style="thin">
        <color rgb="FFCFAFE7"/>
      </top>
      <bottom style="thin">
        <color rgb="FFCFAFE7"/>
      </bottom>
      <diagonal/>
    </border>
    <border>
      <left/>
      <right style="thin">
        <color rgb="FFCFAFE7"/>
      </right>
      <top style="thin">
        <color rgb="FFCFAFE7"/>
      </top>
      <bottom style="thin">
        <color rgb="FFCFAFE7"/>
      </bottom>
      <diagonal/>
    </border>
    <border>
      <left style="thin">
        <color rgb="FF00DA63"/>
      </left>
      <right/>
      <top style="thin">
        <color rgb="FF00DA63"/>
      </top>
      <bottom style="thin">
        <color rgb="FF00DA63"/>
      </bottom>
      <diagonal/>
    </border>
    <border>
      <left/>
      <right/>
      <top style="thin">
        <color rgb="FF00DA63"/>
      </top>
      <bottom style="thin">
        <color rgb="FF00DA63"/>
      </bottom>
      <diagonal/>
    </border>
    <border>
      <left/>
      <right style="thin">
        <color rgb="FF00DA63"/>
      </right>
      <top style="thin">
        <color rgb="FF00DA63"/>
      </top>
      <bottom style="thin">
        <color rgb="FF00DA63"/>
      </bottom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/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B871FF"/>
      </left>
      <right style="thin">
        <color rgb="FFB871FF"/>
      </right>
      <top style="thin">
        <color rgb="FFB871FF"/>
      </top>
      <bottom style="thin">
        <color rgb="FFB871FF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12" borderId="2" xfId="0" applyFill="1" applyBorder="1" applyAlignment="1">
      <alignment horizontal="right" vertical="center"/>
    </xf>
    <xf numFmtId="0" fontId="0" fillId="13" borderId="3" xfId="0" applyFill="1" applyBorder="1" applyAlignment="1">
      <alignment horizontal="right" vertical="center"/>
    </xf>
    <xf numFmtId="0" fontId="0" fillId="14" borderId="4" xfId="0" applyFill="1" applyBorder="1" applyAlignment="1">
      <alignment horizontal="right" vertical="center"/>
    </xf>
    <xf numFmtId="0" fontId="1" fillId="6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1" fillId="16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1" fillId="16" borderId="6" xfId="0" applyFont="1" applyFill="1" applyBorder="1" applyAlignment="1">
      <alignment horizontal="right" vertical="center"/>
    </xf>
    <xf numFmtId="0" fontId="0" fillId="18" borderId="5" xfId="0" applyFill="1" applyBorder="1" applyAlignment="1">
      <alignment horizontal="right" vertical="center"/>
    </xf>
    <xf numFmtId="0" fontId="0" fillId="19" borderId="6" xfId="0" applyFill="1" applyBorder="1" applyAlignment="1">
      <alignment horizontal="right" vertical="center"/>
    </xf>
    <xf numFmtId="0" fontId="1" fillId="22" borderId="5" xfId="0" applyFont="1" applyFill="1" applyBorder="1" applyAlignment="1">
      <alignment horizontal="center" vertical="center"/>
    </xf>
    <xf numFmtId="0" fontId="1" fillId="22" borderId="5" xfId="0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6" fillId="23" borderId="1" xfId="0" applyFont="1" applyFill="1" applyBorder="1" applyAlignment="1">
      <alignment horizontal="center" vertical="center"/>
    </xf>
    <xf numFmtId="0" fontId="7" fillId="0" borderId="0" xfId="1" applyNumberFormat="1" applyFont="1" applyAlignment="1">
      <alignment horizontal="center" vertical="top"/>
    </xf>
    <xf numFmtId="0" fontId="1" fillId="25" borderId="2" xfId="0" applyFont="1" applyFill="1" applyBorder="1" applyAlignment="1">
      <alignment horizontal="center" vertical="center"/>
    </xf>
    <xf numFmtId="0" fontId="1" fillId="26" borderId="4" xfId="0" applyFont="1" applyFill="1" applyBorder="1" applyAlignment="1">
      <alignment horizontal="center" vertical="center"/>
    </xf>
    <xf numFmtId="0" fontId="1" fillId="28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1" fillId="28" borderId="13" xfId="0" applyFont="1" applyFill="1" applyBorder="1" applyAlignment="1">
      <alignment horizontal="right" vertical="center"/>
    </xf>
    <xf numFmtId="0" fontId="0" fillId="27" borderId="13" xfId="0" applyFill="1" applyBorder="1" applyAlignment="1">
      <alignment horizontal="right" vertical="center"/>
    </xf>
    <xf numFmtId="0" fontId="1" fillId="17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1" fillId="17" borderId="14" xfId="0" applyFont="1" applyFill="1" applyBorder="1" applyAlignment="1">
      <alignment horizontal="right" vertical="center"/>
    </xf>
    <xf numFmtId="0" fontId="0" fillId="20" borderId="14" xfId="0" applyFill="1" applyBorder="1" applyAlignment="1">
      <alignment horizontal="right" vertical="center"/>
    </xf>
    <xf numFmtId="0" fontId="1" fillId="7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1" fillId="7" borderId="15" xfId="0" applyFont="1" applyFill="1" applyBorder="1" applyAlignment="1">
      <alignment horizontal="right" vertical="center"/>
    </xf>
    <xf numFmtId="0" fontId="0" fillId="5" borderId="15" xfId="0" applyFill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1" fillId="26" borderId="4" xfId="0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1" fillId="6" borderId="3" xfId="0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1" fillId="25" borderId="2" xfId="0" applyFont="1" applyFill="1" applyBorder="1" applyAlignment="1">
      <alignment horizontal="right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1" fillId="2" borderId="16" xfId="0" applyFont="1" applyFill="1" applyBorder="1" applyAlignment="1">
      <alignment horizontal="right" vertical="center"/>
    </xf>
    <xf numFmtId="0" fontId="0" fillId="11" borderId="16" xfId="0" applyFill="1" applyBorder="1" applyAlignment="1">
      <alignment horizontal="right" vertical="center"/>
    </xf>
    <xf numFmtId="0" fontId="1" fillId="9" borderId="17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1" fillId="9" borderId="17" xfId="0" applyFont="1" applyFill="1" applyBorder="1" applyAlignment="1">
      <alignment horizontal="right" vertical="center"/>
    </xf>
    <xf numFmtId="0" fontId="0" fillId="10" borderId="17" xfId="0" applyFill="1" applyBorder="1" applyAlignment="1">
      <alignment horizontal="right" vertical="center"/>
    </xf>
    <xf numFmtId="0" fontId="1" fillId="21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1" fillId="21" borderId="18" xfId="0" applyFont="1" applyFill="1" applyBorder="1" applyAlignment="1">
      <alignment horizontal="right" vertical="center"/>
    </xf>
    <xf numFmtId="0" fontId="1" fillId="21" borderId="19" xfId="0" applyFont="1" applyFill="1" applyBorder="1" applyAlignment="1">
      <alignment horizontal="right" vertical="center"/>
    </xf>
    <xf numFmtId="0" fontId="0" fillId="15" borderId="18" xfId="0" applyFill="1" applyBorder="1" applyAlignment="1">
      <alignment horizontal="right" vertical="center"/>
    </xf>
    <xf numFmtId="9" fontId="8" fillId="0" borderId="0" xfId="1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31" borderId="53" xfId="0" applyFont="1" applyFill="1" applyBorder="1" applyAlignment="1">
      <alignment horizontal="center" vertical="center"/>
    </xf>
    <xf numFmtId="0" fontId="0" fillId="0" borderId="53" xfId="0" applyBorder="1" applyAlignment="1">
      <alignment horizontal="right" vertical="center"/>
    </xf>
    <xf numFmtId="0" fontId="1" fillId="31" borderId="53" xfId="0" applyFont="1" applyFill="1" applyBorder="1" applyAlignment="1">
      <alignment horizontal="right" vertical="center"/>
    </xf>
    <xf numFmtId="0" fontId="0" fillId="29" borderId="53" xfId="0" applyFill="1" applyBorder="1" applyAlignment="1">
      <alignment horizontal="right" vertical="center"/>
    </xf>
    <xf numFmtId="0" fontId="1" fillId="30" borderId="53" xfId="0" applyFont="1" applyFill="1" applyBorder="1" applyAlignment="1">
      <alignment horizontal="right" vertical="center"/>
    </xf>
    <xf numFmtId="4" fontId="0" fillId="24" borderId="1" xfId="0" applyNumberFormat="1" applyFill="1" applyBorder="1" applyAlignment="1">
      <alignment horizontal="center" vertical="center"/>
    </xf>
    <xf numFmtId="0" fontId="10" fillId="24" borderId="1" xfId="0" applyFont="1" applyFill="1" applyBorder="1" applyAlignment="1">
      <alignment horizontal="center" vertical="center"/>
    </xf>
    <xf numFmtId="4" fontId="10" fillId="24" borderId="1" xfId="0" applyNumberFormat="1" applyFont="1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center" vertical="center"/>
    </xf>
    <xf numFmtId="2" fontId="0" fillId="5" borderId="7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2" fontId="11" fillId="0" borderId="0" xfId="0" applyNumberFormat="1" applyFont="1" applyAlignment="1">
      <alignment horizontal="right" vertical="center"/>
    </xf>
    <xf numFmtId="2" fontId="0" fillId="24" borderId="1" xfId="0" applyNumberFormat="1" applyFill="1" applyBorder="1" applyAlignment="1">
      <alignment horizontal="center" vertical="center"/>
    </xf>
    <xf numFmtId="9" fontId="0" fillId="5" borderId="7" xfId="1" applyFont="1" applyFill="1" applyBorder="1" applyAlignment="1">
      <alignment horizontal="center" vertical="center"/>
    </xf>
    <xf numFmtId="2" fontId="6" fillId="5" borderId="7" xfId="0" applyNumberFormat="1" applyFont="1" applyFill="1" applyBorder="1" applyAlignment="1">
      <alignment horizontal="center" vertical="center"/>
    </xf>
    <xf numFmtId="9" fontId="6" fillId="5" borderId="7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1" borderId="23" xfId="0" applyFont="1" applyFill="1" applyBorder="1" applyAlignment="1">
      <alignment horizontal="center" vertical="center"/>
    </xf>
    <xf numFmtId="0" fontId="1" fillId="21" borderId="25" xfId="0" applyFont="1" applyFill="1" applyBorder="1" applyAlignment="1">
      <alignment horizontal="center" vertical="center"/>
    </xf>
    <xf numFmtId="0" fontId="1" fillId="21" borderId="24" xfId="0" applyFont="1" applyFill="1" applyBorder="1" applyAlignment="1">
      <alignment horizontal="center" vertical="center"/>
    </xf>
    <xf numFmtId="0" fontId="1" fillId="17" borderId="32" xfId="0" applyFont="1" applyFill="1" applyBorder="1" applyAlignment="1">
      <alignment horizontal="center" vertical="center"/>
    </xf>
    <xf numFmtId="0" fontId="1" fillId="17" borderId="33" xfId="0" applyFont="1" applyFill="1" applyBorder="1" applyAlignment="1">
      <alignment horizontal="center" vertical="center"/>
    </xf>
    <xf numFmtId="0" fontId="1" fillId="17" borderId="34" xfId="0" applyFont="1" applyFill="1" applyBorder="1" applyAlignment="1">
      <alignment horizontal="center" vertical="center"/>
    </xf>
    <xf numFmtId="0" fontId="1" fillId="28" borderId="29" xfId="0" applyFont="1" applyFill="1" applyBorder="1" applyAlignment="1">
      <alignment horizontal="center" vertical="center"/>
    </xf>
    <xf numFmtId="0" fontId="1" fillId="28" borderId="30" xfId="0" applyFont="1" applyFill="1" applyBorder="1" applyAlignment="1">
      <alignment horizontal="center" vertical="center"/>
    </xf>
    <xf numFmtId="0" fontId="1" fillId="28" borderId="31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/>
    </xf>
    <xf numFmtId="0" fontId="1" fillId="22" borderId="27" xfId="0" applyFont="1" applyFill="1" applyBorder="1" applyAlignment="1">
      <alignment horizontal="center" vertical="center"/>
    </xf>
    <xf numFmtId="0" fontId="1" fillId="22" borderId="28" xfId="0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/>
    </xf>
    <xf numFmtId="0" fontId="1" fillId="16" borderId="21" xfId="0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31" borderId="53" xfId="0" applyFont="1" applyFill="1" applyBorder="1" applyAlignment="1">
      <alignment horizontal="center" vertical="center"/>
    </xf>
    <xf numFmtId="0" fontId="0" fillId="31" borderId="53" xfId="0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1" fillId="9" borderId="50" xfId="0" applyFont="1" applyFill="1" applyBorder="1" applyAlignment="1">
      <alignment horizontal="center" vertical="center"/>
    </xf>
    <xf numFmtId="0" fontId="1" fillId="9" borderId="51" xfId="0" applyFont="1" applyFill="1" applyBorder="1" applyAlignment="1">
      <alignment horizontal="center" vertical="center"/>
    </xf>
    <xf numFmtId="0" fontId="1" fillId="9" borderId="52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25" borderId="44" xfId="0" applyFont="1" applyFill="1" applyBorder="1" applyAlignment="1">
      <alignment horizontal="center" vertical="center"/>
    </xf>
    <xf numFmtId="0" fontId="1" fillId="25" borderId="46" xfId="0" applyFont="1" applyFill="1" applyBorder="1" applyAlignment="1">
      <alignment horizontal="center" vertical="center"/>
    </xf>
    <xf numFmtId="0" fontId="1" fillId="25" borderId="45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center" vertical="center"/>
    </xf>
    <xf numFmtId="0" fontId="1" fillId="26" borderId="38" xfId="0" applyFont="1" applyFill="1" applyBorder="1" applyAlignment="1">
      <alignment horizontal="center" vertical="center"/>
    </xf>
    <xf numFmtId="0" fontId="1" fillId="26" borderId="40" xfId="0" applyFont="1" applyFill="1" applyBorder="1" applyAlignment="1">
      <alignment horizontal="center" vertical="center"/>
    </xf>
    <xf numFmtId="0" fontId="1" fillId="26" borderId="39" xfId="0" applyFont="1" applyFill="1" applyBorder="1" applyAlignment="1">
      <alignment horizontal="center" vertical="center"/>
    </xf>
    <xf numFmtId="0" fontId="0" fillId="23" borderId="56" xfId="0" applyFill="1" applyBorder="1" applyAlignment="1">
      <alignment horizontal="center" vertical="center" wrapText="1"/>
    </xf>
    <xf numFmtId="0" fontId="0" fillId="23" borderId="57" xfId="0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54" xfId="0" applyFont="1" applyFill="1" applyBorder="1" applyAlignment="1">
      <alignment horizontal="center" vertical="center"/>
    </xf>
    <xf numFmtId="0" fontId="1" fillId="3" borderId="55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Percent" xfId="1" builtinId="5"/>
  </cellStyles>
  <dxfs count="24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/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B871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/>
        <bottom/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/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/>
        <bottom/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B871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/>
        <bottom/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/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/>
        <bottom/>
        <vertical style="thin">
          <color rgb="FFDFBE9D"/>
        </vertical>
        <horizontal style="thin">
          <color rgb="FFDFBE9D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/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/>
        <bottom/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/>
        <bottom/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C9F1"/>
        </left>
        <right/>
        <top style="thin">
          <color rgb="FFFFC9F1"/>
        </top>
        <bottom style="thin">
          <color rgb="FFFFC9F1"/>
        </bottom>
        <vertical style="thin">
          <color rgb="FFFFC9F1"/>
        </vertical>
        <horizontal style="thin">
          <color rgb="FFFFC9F1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FFC9F1"/>
        </right>
        <top style="thin">
          <color rgb="FFFFC9F1"/>
        </top>
        <bottom style="thin">
          <color rgb="FFFFC9F1"/>
        </bottom>
        <vertical style="thin">
          <color rgb="FFFFC9F1"/>
        </vertical>
        <horizontal style="thin">
          <color rgb="FFFFC9F1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 outline="0">
        <left style="thin">
          <color rgb="FFFFC9F1"/>
        </left>
        <right style="thin">
          <color rgb="FFFFC9F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/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/>
        <bottom/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/>
        <bottom/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/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/>
        <bottom/>
        <vertical style="thin">
          <color rgb="FFCFAFE7"/>
        </vertical>
        <horizontal style="thin">
          <color rgb="FFCFAFE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/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/>
        <bottom/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/>
        <bottom/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/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/>
        <bottom/>
        <vertical style="thin">
          <color rgb="FF00DA63"/>
        </vertical>
        <horizontal style="thin">
          <color rgb="FF00DA6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/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/>
        <bottom/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/>
        <bottom/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 style="thin">
          <color theme="1" tint="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ill>
        <patternFill patternType="solid">
          <fgColor indexed="64"/>
          <bgColor theme="1" tint="0.3499862666707357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/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/>
        <bottom/>
        <vertical style="thin">
          <color rgb="FF33CCCC"/>
        </vertical>
        <horizontal style="thin">
          <color rgb="FF33CC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/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/>
        <bottom/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/>
        <bottom/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/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/>
        <bottom/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/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/>
        <bottom/>
        <vertical style="thin">
          <color theme="8" tint="-0.249977111117893"/>
        </vertical>
        <horizontal style="thin">
          <color theme="8" tint="-0.249977111117893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/>
        <bottom/>
        <vertical style="thin">
          <color theme="8" tint="-0.249977111117893"/>
        </vertical>
        <horizontal style="thin">
          <color theme="8" tint="-0.24997711111789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/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 style="thin">
          <color theme="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/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 style="thin">
          <color theme="4"/>
        </vertical>
        <horizontal style="thin">
          <color theme="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 style="thin">
          <color theme="4"/>
        </vertical>
        <horizontal style="thin">
          <color theme="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 style="thin">
          <color theme="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 style="thin">
          <color theme="9"/>
        </horizontal>
      </border>
    </dxf>
    <dxf>
      <fill>
        <patternFill>
          <bgColor rgb="FFDCB9FF"/>
        </patternFill>
      </fill>
    </dxf>
    <dxf>
      <fill>
        <patternFill>
          <bgColor rgb="FFB871FF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rgb="FF97FFC6"/>
        </patternFill>
      </fill>
    </dxf>
    <dxf>
      <fill>
        <patternFill>
          <bgColor rgb="FF00B050"/>
        </patternFill>
      </fill>
    </dxf>
    <dxf>
      <fill>
        <patternFill>
          <bgColor rgb="FFD5FFFF"/>
        </patternFill>
      </fill>
    </dxf>
    <dxf>
      <fill>
        <patternFill>
          <bgColor rgb="FF00D1CC"/>
        </patternFill>
      </fill>
    </dxf>
    <dxf>
      <fill>
        <patternFill>
          <bgColor rgb="FFE7CFB7"/>
        </patternFill>
      </fill>
    </dxf>
    <dxf>
      <fill>
        <patternFill>
          <bgColor rgb="FFC38649"/>
        </patternFill>
      </fill>
    </dxf>
    <dxf>
      <fill>
        <patternFill>
          <bgColor rgb="FFFFC9F1"/>
        </patternFill>
      </fill>
    </dxf>
    <dxf>
      <fill>
        <patternFill>
          <bgColor rgb="FFFF7DDD"/>
        </patternFill>
      </fill>
    </dxf>
    <dxf>
      <fill>
        <patternFill>
          <bgColor rgb="FFE1CCF0"/>
        </patternFill>
      </fill>
    </dxf>
    <dxf>
      <fill>
        <patternFill>
          <bgColor rgb="FF954ECA"/>
        </patternFill>
      </fill>
    </dxf>
    <dxf>
      <fill>
        <patternFill>
          <bgColor rgb="FFFFC1C1"/>
        </patternFill>
      </fill>
    </dxf>
    <dxf>
      <fill>
        <patternFill>
          <bgColor rgb="FFFF5353"/>
        </patternFill>
      </fill>
    </dxf>
  </dxfs>
  <tableStyles count="8" defaultTableStyle="TableStyleMedium2" defaultPivotStyle="PivotStyleLight16">
    <tableStyle name="סגנון טבלה 1" pivot="0" count="2" xr9:uid="{9F306FD1-D5BB-4A20-B0A9-166567E5FCF6}">
      <tableStyleElement type="headerRow" dxfId="243"/>
      <tableStyleElement type="firstRowStripe" dxfId="242"/>
    </tableStyle>
    <tableStyle name="סגנון טבלה 2" pivot="0" count="2" xr9:uid="{932EF64C-5292-4F8A-B162-0E7DC7F39BE7}">
      <tableStyleElement type="headerRow" dxfId="241"/>
      <tableStyleElement type="firstRowStripe" dxfId="240"/>
    </tableStyle>
    <tableStyle name="סגנון טבלה 3" pivot="0" count="2" xr9:uid="{4C9415BB-3D35-4AF6-B645-1A32572741A4}">
      <tableStyleElement type="headerRow" dxfId="239"/>
      <tableStyleElement type="firstRowStripe" dxfId="238"/>
    </tableStyle>
    <tableStyle name="סגנון טבלה 4" pivot="0" count="2" xr9:uid="{625ED5B5-939F-4AE6-94D4-18AE9E3C94AF}">
      <tableStyleElement type="headerRow" dxfId="237"/>
      <tableStyleElement type="firstRowStripe" dxfId="236"/>
    </tableStyle>
    <tableStyle name="סגנון טבלה 5" pivot="0" count="2" xr9:uid="{99A424B7-8F0E-41CF-85C3-F611487F9D63}">
      <tableStyleElement type="headerRow" dxfId="235"/>
      <tableStyleElement type="firstRowStripe" dxfId="234"/>
    </tableStyle>
    <tableStyle name="סגנון טבלה 6" pivot="0" count="2" xr9:uid="{2F9E70BE-8E0A-412F-80F8-E04C5ED041FD}">
      <tableStyleElement type="headerRow" dxfId="233"/>
      <tableStyleElement type="firstRowStripe" dxfId="232"/>
    </tableStyle>
    <tableStyle name="סגנון טבלה 7" pivot="0" count="2" xr9:uid="{950AD87A-CC78-4DEA-9B0B-4BEBC02DF370}">
      <tableStyleElement type="headerRow" dxfId="231"/>
      <tableStyleElement type="firstColumnStripe" dxfId="230"/>
    </tableStyle>
    <tableStyle name="סגנון טבלה 8" pivot="0" count="2" xr9:uid="{17894DF5-E98C-4F91-9D8B-D9E1507868D1}">
      <tableStyleElement type="headerRow" dxfId="229"/>
      <tableStyleElement type="firstRowStripe" dxfId="228"/>
    </tableStyle>
  </tableStyles>
  <colors>
    <mruColors>
      <color rgb="FFB871FF"/>
      <color rgb="FFDCB9FF"/>
      <color rgb="FF8205FF"/>
      <color rgb="FFCC99FF"/>
      <color rgb="FFCCCCFF"/>
      <color rgb="FFFF7C80"/>
      <color rgb="FFFFCCCC"/>
      <color rgb="FFFF66CC"/>
      <color rgb="FF33CCCC"/>
      <color rgb="FF00DA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t" anchorCtr="0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600"/>
              <a:t>חלוקה שנתית</a:t>
            </a:r>
          </a:p>
        </c:rich>
      </c:tx>
      <c:layout>
        <c:manualLayout>
          <c:xMode val="edge"/>
          <c:yMode val="edge"/>
          <c:x val="0.60285359801488836"/>
          <c:y val="3.95647873392680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>
        <c:manualLayout>
          <c:layoutTarget val="inner"/>
          <c:xMode val="edge"/>
          <c:yMode val="edge"/>
          <c:x val="2.8623903401653295E-4"/>
          <c:y val="3.7954862123716016E-2"/>
          <c:w val="0.77046234605289721"/>
          <c:h val="0.95832199215838765"/>
        </c:manualLayout>
      </c:layout>
      <c:pieChart>
        <c:varyColors val="1"/>
        <c:ser>
          <c:idx val="0"/>
          <c:order val="0"/>
          <c:tx>
            <c:strRef>
              <c:f>'חישוב פיננסי'!$C$17</c:f>
              <c:strCache>
                <c:ptCount val="1"/>
                <c:pt idx="0">
                  <c:v>15255.00</c:v>
                </c:pt>
              </c:strCache>
            </c:strRef>
          </c:tx>
          <c:dPt>
            <c:idx val="0"/>
            <c:bubble3D val="0"/>
            <c:explosion val="3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4-3F8E-43F5-B074-45DCF96EB4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3F8E-43F5-B074-45DCF96EB44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3F8E-43F5-B074-45DCF96EB44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effectLst>
                      <a:glow rad="50800">
                        <a:schemeClr val="tx1"/>
                      </a:glow>
                    </a:effectLst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('חישוב פיננסי'!$D$16,'חישוב פיננסי'!$H$16,'חישוב פיננסי'!$J$16)</c:f>
              <c:strCache>
                <c:ptCount val="3"/>
                <c:pt idx="0">
                  <c:v>הוצאות</c:v>
                </c:pt>
                <c:pt idx="1">
                  <c:v>השקעה</c:v>
                </c:pt>
                <c:pt idx="2">
                  <c:v>חיסכון</c:v>
                </c:pt>
              </c:strCache>
            </c:strRef>
          </c:cat>
          <c:val>
            <c:numRef>
              <c:f>('חישוב פיננסי'!$D$17,'חישוב פיננסי'!$H$17,'חישוב פיננסי'!$J$17)</c:f>
              <c:numCache>
                <c:formatCode>0.00</c:formatCode>
                <c:ptCount val="3"/>
                <c:pt idx="0">
                  <c:v>9280</c:v>
                </c:pt>
                <c:pt idx="1">
                  <c:v>1200</c:v>
                </c:pt>
                <c:pt idx="2">
                  <c:v>4775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3F8E-43F5-B074-45DCF96EB44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862872289847142"/>
          <c:y val="0.39723981089900856"/>
          <c:w val="0.17655738131989085"/>
          <c:h val="0.209621720133647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600" b="1"/>
              <a:t>תרשים שנתי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הכנסות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5"/>
                    </a:solidFill>
                    <a:effectLst>
                      <a:glow rad="50800">
                        <a:schemeClr val="bg1">
                          <a:alpha val="90000"/>
                        </a:schemeClr>
                      </a:glow>
                    </a:effectLst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('חישוב פיננסי'!$C$100:$N$100,'חישוב פיננסי'!$O$100)</c:f>
              <c:strCache>
                <c:ptCount val="13"/>
                <c:pt idx="0">
                  <c:v>ינואר</c:v>
                </c:pt>
                <c:pt idx="1">
                  <c:v>פברואר</c:v>
                </c:pt>
                <c:pt idx="2">
                  <c:v>מרץ</c:v>
                </c:pt>
                <c:pt idx="3">
                  <c:v>אפריל</c:v>
                </c:pt>
                <c:pt idx="4">
                  <c:v>מאי</c:v>
                </c:pt>
                <c:pt idx="5">
                  <c:v>יוני</c:v>
                </c:pt>
                <c:pt idx="6">
                  <c:v>יולי</c:v>
                </c:pt>
                <c:pt idx="7">
                  <c:v>אוגוסט</c:v>
                </c:pt>
                <c:pt idx="8">
                  <c:v>ספטמבר</c:v>
                </c:pt>
                <c:pt idx="9">
                  <c:v>אוקטובר</c:v>
                </c:pt>
                <c:pt idx="10">
                  <c:v>נובמבר</c:v>
                </c:pt>
                <c:pt idx="11">
                  <c:v>דצמבר</c:v>
                </c:pt>
                <c:pt idx="12">
                  <c:v>חד פעמי</c:v>
                </c:pt>
              </c:strCache>
            </c:strRef>
          </c:cat>
          <c:val>
            <c:numRef>
              <c:f>('חישוב פיננסי'!$C$6:$N$6,'חישוב פיננסי'!$R$18)</c:f>
              <c:numCache>
                <c:formatCode>0.00</c:formatCode>
                <c:ptCount val="13"/>
                <c:pt idx="0">
                  <c:v>11745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 formatCode="General">
                  <c:v>3510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AD3C-4A19-9F94-99B28EEB64D9}"/>
            </c:ext>
          </c:extLst>
        </c:ser>
        <c:ser>
          <c:idx val="0"/>
          <c:order val="1"/>
          <c:tx>
            <c:v>הוצאות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effectLst>
                      <a:glow rad="50800">
                        <a:schemeClr val="bg1">
                          <a:alpha val="90000"/>
                        </a:schemeClr>
                      </a:glow>
                    </a:effectLst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('חישוב פיננסי'!$C$100:$N$100,'חישוב פיננסי'!$O$100)</c:f>
              <c:strCache>
                <c:ptCount val="13"/>
                <c:pt idx="0">
                  <c:v>ינואר</c:v>
                </c:pt>
                <c:pt idx="1">
                  <c:v>פברואר</c:v>
                </c:pt>
                <c:pt idx="2">
                  <c:v>מרץ</c:v>
                </c:pt>
                <c:pt idx="3">
                  <c:v>אפריל</c:v>
                </c:pt>
                <c:pt idx="4">
                  <c:v>מאי</c:v>
                </c:pt>
                <c:pt idx="5">
                  <c:v>יוני</c:v>
                </c:pt>
                <c:pt idx="6">
                  <c:v>יולי</c:v>
                </c:pt>
                <c:pt idx="7">
                  <c:v>אוגוסט</c:v>
                </c:pt>
                <c:pt idx="8">
                  <c:v>ספטמבר</c:v>
                </c:pt>
                <c:pt idx="9">
                  <c:v>אוקטובר</c:v>
                </c:pt>
                <c:pt idx="10">
                  <c:v>נובמבר</c:v>
                </c:pt>
                <c:pt idx="11">
                  <c:v>דצמבר</c:v>
                </c:pt>
                <c:pt idx="12">
                  <c:v>חד פעמי</c:v>
                </c:pt>
              </c:strCache>
            </c:strRef>
          </c:cat>
          <c:val>
            <c:numRef>
              <c:f>('חישוב פיננסי'!$C$7:$N$7,'חישוב פיננסי'!$S$18)</c:f>
              <c:numCache>
                <c:formatCode>0.00</c:formatCode>
                <c:ptCount val="13"/>
                <c:pt idx="0">
                  <c:v>5430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 formatCode="General">
                  <c:v>3850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AD3C-4A19-9F94-99B28EEB64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107050928"/>
        <c:axId val="1107053328"/>
      </c:lineChart>
      <c:catAx>
        <c:axId val="1107050928"/>
        <c:scaling>
          <c:orientation val="maxMin"/>
        </c:scaling>
        <c:delete val="0"/>
        <c:axPos val="b"/>
        <c:numFmt formatCode="#,##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t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107053328"/>
        <c:crosses val="autoZero"/>
        <c:auto val="1"/>
        <c:lblAlgn val="ctr"/>
        <c:lblOffset val="0"/>
        <c:noMultiLvlLbl val="0"/>
      </c:catAx>
      <c:valAx>
        <c:axId val="11070533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107050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1566404199475064"/>
          <c:y val="0.13935185185185187"/>
          <c:w val="0.57978302712160978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18</xdr:row>
      <xdr:rowOff>30480</xdr:rowOff>
    </xdr:from>
    <xdr:to>
      <xdr:col>6</xdr:col>
      <xdr:colOff>121920</xdr:colOff>
      <xdr:row>32</xdr:row>
      <xdr:rowOff>144780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D49822B8-9116-2CBA-38D8-404A501B48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18</xdr:row>
      <xdr:rowOff>49530</xdr:rowOff>
    </xdr:from>
    <xdr:to>
      <xdr:col>14</xdr:col>
      <xdr:colOff>632460</xdr:colOff>
      <xdr:row>38</xdr:row>
      <xdr:rowOff>45720</xdr:rowOff>
    </xdr:to>
    <xdr:graphicFrame macro="">
      <xdr:nvGraphicFramePr>
        <xdr:cNvPr id="3" name="תרשים 2">
          <a:extLst>
            <a:ext uri="{FF2B5EF4-FFF2-40B4-BE49-F238E27FC236}">
              <a16:creationId xmlns:a16="http://schemas.microsoft.com/office/drawing/2014/main" id="{1D6D6D16-CE5D-8737-41C7-FC06248289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74AFD5-65F5-46F4-8D0A-7BCC124239B2}" name="טבלה1" displayName="טבלה1" ref="C38:H51" totalsRowCount="1" headerRowDxfId="227" dataDxfId="226" totalsRowDxfId="225">
  <autoFilter ref="C38:H50" xr:uid="{FA74AFD5-65F5-46F4-8D0A-7BCC124239B2}"/>
  <tableColumns count="6">
    <tableColumn id="1" xr3:uid="{D9F7173E-290F-487B-94DB-9D3E7C4F3B35}" name="קבוע" totalsRowLabel="ס&quot;ה" dataDxfId="224" totalsRowDxfId="223"/>
    <tableColumn id="2" xr3:uid="{B5B57C8D-627E-438A-BBD9-56A766B42478}" name="סכום קבוע" totalsRowFunction="custom" dataDxfId="222" totalsRowDxfId="221">
      <totalsRowFormula>SUM(D39:D50)</totalsRowFormula>
    </tableColumn>
    <tableColumn id="3" xr3:uid="{46C62AC3-EC17-4A1A-A1F7-3E4922AD53B8}" name="אוכל, ביגוד, ותחזוקה שוטפת" totalsRowLabel="ס&quot;ה" dataDxfId="220" totalsRowDxfId="219"/>
    <tableColumn id="4" xr3:uid="{FDB8F85D-0717-4C29-AF68-63F5F66646AA}" name="סכום שוטף" totalsRowFunction="custom" dataDxfId="218" totalsRowDxfId="217">
      <totalsRowFormula>SUM(F39:F50)</totalsRowFormula>
    </tableColumn>
    <tableColumn id="5" xr3:uid="{598D83E4-375F-43D9-81B9-B3176C2A4BB2}" name="הוצאות חריגות" totalsRowLabel="ס&quot;ה" dataDxfId="216" totalsRowDxfId="215"/>
    <tableColumn id="6" xr3:uid="{54ED6438-4FC3-478E-A9F3-5B8729B16593}" name="סכום חריג" totalsRowFunction="custom" dataDxfId="214" totalsRowDxfId="213">
      <totalsRowFormula>SUM(H39:H50)</totalsRow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506E12-5EE7-499D-A810-2CCB0B114935}" name="טבלה4" displayName="טבלה4" ref="J38:K44" totalsRowShown="0" headerRowDxfId="212" dataDxfId="211">
  <autoFilter ref="J38:K44" xr:uid="{5D506E12-5EE7-499D-A810-2CCB0B114935}"/>
  <tableColumns count="2">
    <tableColumn id="1" xr3:uid="{B1523593-2DC0-45E6-9E73-8F367645A0D1}" name="סיבה" dataDxfId="210"/>
    <tableColumn id="2" xr3:uid="{E3FB96F0-EDE1-4942-A8B2-D7D571313A35}" name="סכום" dataDxfId="20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A78549-FCD8-4E50-94C8-AF6E7458D921}" name="טבלה16" displayName="טבלה16" ref="C55:H68" totalsRowCount="1" headerRowDxfId="208" dataDxfId="207" totalsRowDxfId="206">
  <autoFilter ref="C55:H67" xr:uid="{C2A78549-FCD8-4E50-94C8-AF6E7458D921}"/>
  <tableColumns count="6">
    <tableColumn id="1" xr3:uid="{324DEE2E-CCCE-44B2-8FC5-B1E4993BB1AD}" name="קבוע" totalsRowLabel="ס&quot;ה" dataDxfId="205" totalsRowDxfId="204"/>
    <tableColumn id="2" xr3:uid="{65B4CA79-6288-4989-9EF5-2C25527DB693}" name="סכום קבוע" totalsRowFunction="custom" dataDxfId="203" totalsRowDxfId="202">
      <totalsRowFormula>SUM(D56:D67)</totalsRowFormula>
    </tableColumn>
    <tableColumn id="3" xr3:uid="{24B219F8-7066-494D-9FB8-EAF981832344}" name="אוכל, ביגוד, ותחזוקה שוטפת" totalsRowLabel="ס&quot;ה" dataDxfId="201" totalsRowDxfId="200"/>
    <tableColumn id="4" xr3:uid="{AF636263-9328-4BDE-9A13-A9AD331AA6C7}" name="סכום שוטף" totalsRowFunction="custom" dataDxfId="199" totalsRowDxfId="198">
      <totalsRowFormula>SUM(F56:F67)</totalsRowFormula>
    </tableColumn>
    <tableColumn id="5" xr3:uid="{B0234ECD-077B-41DF-A305-BC783913969B}" name="הוצאות חריגות" totalsRowLabel="ס&quot;ה" dataDxfId="197" totalsRowDxfId="196"/>
    <tableColumn id="6" xr3:uid="{40CCB750-70B7-4713-A0AF-46AD459660D6}" name="סכום חריג" totalsRowFunction="custom" dataDxfId="195" totalsRowDxfId="194">
      <totalsRowFormula>SUM(H56:H67)</totalsRow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C03DC19-2D7C-46FE-9F6C-36D87AD9CFDC}" name="טבלה168" displayName="טבלה168" ref="C72:H85" totalsRowCount="1" headerRowDxfId="193" dataDxfId="192" totalsRowDxfId="191">
  <autoFilter ref="C72:H84" xr:uid="{7C03DC19-2D7C-46FE-9F6C-36D87AD9CFDC}"/>
  <tableColumns count="6">
    <tableColumn id="1" xr3:uid="{D7E1F2C8-B607-4E54-BC4F-B084C10183AB}" name="קבוע" totalsRowLabel="ס&quot;ה" dataDxfId="190" totalsRowDxfId="189"/>
    <tableColumn id="2" xr3:uid="{BCDB4DE0-03C8-4FF4-AC91-8EE243268E45}" name="סכום קבוע" totalsRowFunction="custom" dataDxfId="188" totalsRowDxfId="187">
      <totalsRowFormula>SUM(D73:D84)</totalsRowFormula>
    </tableColumn>
    <tableColumn id="3" xr3:uid="{95F91487-D1C9-4040-8B7D-01B0027AA7BC}" name="אוכל, ביגוד, ותחזוקה שוטפת" totalsRowLabel="ס&quot;ה" dataDxfId="186" totalsRowDxfId="185"/>
    <tableColumn id="4" xr3:uid="{FF22E64A-E861-41D0-9629-517AE8DEF799}" name="סכום שוטף" totalsRowFunction="custom" dataDxfId="184" totalsRowDxfId="183">
      <totalsRowFormula>SUM(F73:F84)</totalsRowFormula>
    </tableColumn>
    <tableColumn id="5" xr3:uid="{1F5BBF2B-38C5-4AE9-8E2F-9AABAE060C7E}" name="הוצאות חריגות" totalsRowLabel="ס&quot;ה" dataDxfId="182" totalsRowDxfId="181"/>
    <tableColumn id="6" xr3:uid="{751DF6BD-1308-4163-8814-E2F9D9FC0B37}" name="סכום חריג" totalsRowFunction="custom" dataDxfId="180" totalsRowDxfId="179">
      <totalsRowFormula>SUM(H73:H84)</totalsRow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82EA55D-C6BD-4FA8-B625-69792747EB62}" name="טבלה479" displayName="טבלה479" ref="J72:K78" totalsRowShown="0" headerRowDxfId="178" dataDxfId="177">
  <autoFilter ref="J72:K78" xr:uid="{A82EA55D-C6BD-4FA8-B625-69792747EB62}"/>
  <tableColumns count="2">
    <tableColumn id="1" xr3:uid="{648C79C7-3F77-4BC4-8672-1A09C052D424}" name="סיבה" dataDxfId="176"/>
    <tableColumn id="2" xr3:uid="{9247DC21-FB0A-4A88-9F67-9A2D251911E9}" name="סכום" dataDxfId="17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904C374-0560-4B0E-B173-E3C9E515606D}" name="טבלה16810" displayName="טבלה16810" ref="C89:H102" totalsRowCount="1" headerRowDxfId="174" dataDxfId="173" totalsRowDxfId="172">
  <autoFilter ref="C89:H101" xr:uid="{3904C374-0560-4B0E-B173-E3C9E515606D}"/>
  <tableColumns count="6">
    <tableColumn id="1" xr3:uid="{153C1B23-CA3F-4B25-B39C-4EEAFD884AF7}" name="קבוע" totalsRowLabel="ס&quot;ה" dataDxfId="171" totalsRowDxfId="170"/>
    <tableColumn id="2" xr3:uid="{7BA86927-AF64-473E-B8B2-D4ABD3F2AA93}" name="סכום קבוע" totalsRowFunction="custom" dataDxfId="169" totalsRowDxfId="168">
      <totalsRowFormula>SUM(D90:D101)</totalsRowFormula>
    </tableColumn>
    <tableColumn id="3" xr3:uid="{9053C106-9B62-4094-8557-519007FB6FC0}" name="אוכל, ביגוד, ותחזוקה שוטפת" totalsRowLabel="ס&quot;ה" dataDxfId="167" totalsRowDxfId="166"/>
    <tableColumn id="4" xr3:uid="{F2DB71F9-0DFB-4C77-B374-C50CB318F99E}" name="סכום שוטף" totalsRowFunction="custom" dataDxfId="165" totalsRowDxfId="164">
      <totalsRowFormula>SUM(F90:F101)</totalsRowFormula>
    </tableColumn>
    <tableColumn id="5" xr3:uid="{0535F677-89B6-44E3-9D25-69E749B0DC24}" name="הוצאות חריגות" totalsRowLabel="ס&quot;ה" dataDxfId="163" totalsRowDxfId="162"/>
    <tableColumn id="6" xr3:uid="{F8994E86-C124-4A3E-90F6-193D19FDBD2F}" name="סכום חריג" totalsRowFunction="custom" dataDxfId="161" totalsRowDxfId="160">
      <totalsRowFormula>SUM(H90:H101)</totalsRowFormula>
    </tableColumn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CE2B54-9429-4741-B683-4D79511186F8}" name="טבלה47911" displayName="טבלה47911" ref="J89:K95" totalsRowShown="0" headerRowDxfId="159" dataDxfId="158">
  <autoFilter ref="J89:K95" xr:uid="{34CE2B54-9429-4741-B683-4D79511186F8}"/>
  <tableColumns count="2">
    <tableColumn id="1" xr3:uid="{5E1FCC07-2432-4699-86C4-44F9644618D8}" name="סיבה" dataDxfId="157"/>
    <tableColumn id="2" xr3:uid="{9F3835D5-C470-47BD-BEE1-5D61AF0628BC}" name="סכום" dataDxfId="156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FF5BDED-0249-4BA5-97BC-F2012C559E41}" name="טבלה1681012" displayName="טבלה1681012" ref="C106:H119" totalsRowCount="1" headerRowDxfId="155" dataDxfId="154" totalsRowDxfId="153">
  <autoFilter ref="C106:H118" xr:uid="{8FF5BDED-0249-4BA5-97BC-F2012C559E41}"/>
  <tableColumns count="6">
    <tableColumn id="1" xr3:uid="{472C35AC-94E9-4007-AA36-EA2136AE834F}" name="קבוע" totalsRowLabel="ס&quot;ה" dataDxfId="152" totalsRowDxfId="151"/>
    <tableColumn id="2" xr3:uid="{2493DB32-BA70-4505-B73D-D9AFC4230DEE}" name="סכום קבוע" totalsRowFunction="custom" dataDxfId="150" totalsRowDxfId="149">
      <totalsRowFormula>SUM(D107:D118)</totalsRowFormula>
    </tableColumn>
    <tableColumn id="3" xr3:uid="{F5B41E31-C408-41C9-84CE-CB1B6BD83D5E}" name="אוכל, ביגוד, ותחזוקה שוטפת" totalsRowLabel="ס&quot;ה" dataDxfId="148" totalsRowDxfId="147"/>
    <tableColumn id="4" xr3:uid="{15453484-AAE8-498B-8DD0-04F98EF15760}" name="סכום שוטף" totalsRowFunction="custom" dataDxfId="146" totalsRowDxfId="145">
      <totalsRowFormula>SUM(F107:F118)</totalsRowFormula>
    </tableColumn>
    <tableColumn id="5" xr3:uid="{A04AD73A-DF8D-45DF-B75F-D44652FFA4CB}" name="הוצאות חריגות" totalsRowLabel="ס&quot;ה" dataDxfId="144" totalsRowDxfId="143"/>
    <tableColumn id="6" xr3:uid="{EF5084E5-6589-488B-8DF8-1172245FD05C}" name="סכום חריג" totalsRowFunction="custom" dataDxfId="142" totalsRowDxfId="141">
      <totalsRowFormula>SUM(H107:H118)</totalsRowFormula>
    </tableColumn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BC260A8-8030-4CDF-96FE-CEB7E2C8CEDE}" name="טבלה4791113" displayName="טבלה4791113" ref="J106:K112" totalsRowShown="0" headerRowDxfId="140" dataDxfId="139">
  <autoFilter ref="J106:K112" xr:uid="{DBC260A8-8030-4CDF-96FE-CEB7E2C8CEDE}"/>
  <tableColumns count="2">
    <tableColumn id="1" xr3:uid="{581474E0-90B3-4DD6-BACA-F966FD1BC9C6}" name="סיבה" dataDxfId="138"/>
    <tableColumn id="2" xr3:uid="{8EEECCC2-14CC-4C2D-9710-A4ECD370BEA7}" name="סכום" dataDxfId="137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250D73C-F380-4843-8A84-B75213CC8AB3}" name="טבלה168101214" displayName="טבלה168101214" ref="C123:H136" totalsRowCount="1" headerRowDxfId="136" dataDxfId="135" totalsRowDxfId="134">
  <autoFilter ref="C123:H135" xr:uid="{3250D73C-F380-4843-8A84-B75213CC8AB3}"/>
  <tableColumns count="6">
    <tableColumn id="1" xr3:uid="{DC7BC9B9-53A8-409E-AAC7-478E1BC5EE68}" name="קבוע" totalsRowLabel="ס&quot;ה" dataDxfId="133" totalsRowDxfId="132"/>
    <tableColumn id="2" xr3:uid="{EEBA51B0-7551-4C79-B218-DDA170B7FC82}" name="סכום קבוע" totalsRowFunction="custom" dataDxfId="131" totalsRowDxfId="130">
      <totalsRowFormula>SUM(D124:D135)</totalsRowFormula>
    </tableColumn>
    <tableColumn id="3" xr3:uid="{B89B05BC-C396-431E-8161-FC069DFF482B}" name="אוכל, ביגוד, ותחזוקה שוטפת" totalsRowLabel="ס&quot;ה" dataDxfId="129" totalsRowDxfId="128"/>
    <tableColumn id="4" xr3:uid="{041C51E5-E728-43E9-BE64-2A0FDD17CD7D}" name="סכום שוטף" totalsRowFunction="custom" dataDxfId="127" totalsRowDxfId="126">
      <totalsRowFormula>SUM(F124:F135)</totalsRowFormula>
    </tableColumn>
    <tableColumn id="5" xr3:uid="{3411D08F-3653-4B19-B893-BFCF48084F80}" name="הוצאות חריגות" totalsRowLabel="ס&quot;ה" dataDxfId="125" totalsRowDxfId="124"/>
    <tableColumn id="6" xr3:uid="{C7AE33DA-42A8-49B2-9DB0-A0814E93A55A}" name="סכום חריג" totalsRowFunction="custom" dataDxfId="123" totalsRowDxfId="122">
      <totalsRowFormula>SUM(H124:H135)</totalsRowFormula>
    </tableColumn>
  </tableColumns>
  <tableStyleInfo name="סגנון טבלה 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E4D0854-1DCB-4973-8F52-8C86E5D908DD}" name="טבלה479111315" displayName="טבלה479111315" ref="J123:K129" totalsRowShown="0" headerRowDxfId="121" dataDxfId="120">
  <autoFilter ref="J123:K129" xr:uid="{0E4D0854-1DCB-4973-8F52-8C86E5D908DD}"/>
  <tableColumns count="2">
    <tableColumn id="1" xr3:uid="{DC4EE3B5-13F9-403A-8F00-697B9A4723BF}" name="סיבה" dataDxfId="119"/>
    <tableColumn id="2" xr3:uid="{1F62AD06-8C39-4BF1-9BA1-38103F19BFF9}" name="סכום" dataDxfId="118"/>
  </tableColumns>
  <tableStyleInfo name="סגנון טבלה 5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1662F9-560B-4EF7-8C4C-C1E99C1BA48C}" name="טבלה14" displayName="טבלה14" ref="C21:H34" totalsRowCount="1" headerRowDxfId="117" dataDxfId="116" totalsRowDxfId="115">
  <autoFilter ref="C21:H33" xr:uid="{6A1662F9-560B-4EF7-8C4C-C1E99C1BA48C}"/>
  <tableColumns count="6">
    <tableColumn id="1" xr3:uid="{C00F639B-9450-44D8-B6B7-EC5D9C11FEAC}" name="קבוע" totalsRowLabel="ס&quot;ה" dataDxfId="114" totalsRowDxfId="113"/>
    <tableColumn id="2" xr3:uid="{37BAD82D-A8FC-45F7-98CB-FE0D7710ED5F}" name="סכום קבוע" totalsRowFunction="custom" dataDxfId="112" totalsRowDxfId="111">
      <totalsRowFormula>SUM(D22:D33)</totalsRowFormula>
    </tableColumn>
    <tableColumn id="3" xr3:uid="{CC8D98B9-0A3D-4548-A050-EE2C00EF4592}" name="אוכל, ביגוד ותחזוקה שוטפת" totalsRowLabel="ס&quot;ה" dataDxfId="110" totalsRowDxfId="109"/>
    <tableColumn id="4" xr3:uid="{D9D46D8A-33A9-487D-98ED-43217BD63C15}" name="סכום שוטף" totalsRowFunction="custom" dataDxfId="108" totalsRowDxfId="107">
      <totalsRowFormula>SUM(F22:F31)</totalsRowFormula>
    </tableColumn>
    <tableColumn id="5" xr3:uid="{A6B0F243-0DE2-4748-96FD-442447247CE2}" name="הוצאות חריגות" totalsRowLabel="ס&quot;ה" dataDxfId="106" totalsRowDxfId="105"/>
    <tableColumn id="6" xr3:uid="{8FA1155C-C55C-4B7A-A03B-ADFFF22EAA38}" name="סכום חריג" totalsRowFunction="custom" dataDxfId="104" totalsRowDxfId="103">
      <totalsRowFormula>SUM(H22:H33)</totalsRowFormula>
    </tableColumn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73F4BF0-D771-41E4-A5F2-DC16C10523ED}" name="טבלה416" displayName="טבלה416" ref="J21:K27" totalsRowShown="0" headerRowDxfId="102" dataDxfId="101">
  <autoFilter ref="J21:K27" xr:uid="{773F4BF0-D771-41E4-A5F2-DC16C10523ED}"/>
  <tableColumns count="2">
    <tableColumn id="1" xr3:uid="{1A2FC424-DCEE-4CD9-9F9E-BFC30A8CFBE6}" name="סיבה" dataDxfId="100"/>
    <tableColumn id="2" xr3:uid="{CCF49C5E-0E89-492D-9F1A-867FB6389F5B}" name="סכום" dataDxfId="99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D269D0D-94D4-41A2-9B77-059B613DD43E}" name="טבלה47" displayName="טבלה47" ref="J55:K61" totalsRowShown="0" headerRowDxfId="98" dataDxfId="97">
  <autoFilter ref="J55:K61" xr:uid="{8D269D0D-94D4-41A2-9B77-059B613DD43E}"/>
  <tableColumns count="2">
    <tableColumn id="1" xr3:uid="{C7D329D4-7488-46BB-87D4-584C4146B390}" name="סיבה" dataDxfId="96"/>
    <tableColumn id="2" xr3:uid="{788D89C2-FBCC-4CFE-9EB1-BD9C1BA22AA1}" name="סכום" dataDxfId="95"/>
  </tableColumns>
  <tableStyleInfo name="TableStyleMedium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8410833-67BE-4B51-98B0-034CA2C78250}" name="טבלה16810121417" displayName="טבלה16810121417" ref="C140:H153" totalsRowCount="1" headerRowDxfId="94" dataDxfId="93" totalsRowDxfId="92">
  <autoFilter ref="C140:H152" xr:uid="{98410833-67BE-4B51-98B0-034CA2C78250}"/>
  <tableColumns count="6">
    <tableColumn id="1" xr3:uid="{A8FFA05E-7414-4BFF-B8D6-6CB325EDA7ED}" name="קבוע" totalsRowLabel="ס&quot;ה" dataDxfId="91" totalsRowDxfId="90"/>
    <tableColumn id="2" xr3:uid="{4CD977CF-60E9-4E16-8194-272ABEC0AD3D}" name="סכום קבוע" totalsRowFunction="custom" dataDxfId="89" totalsRowDxfId="88">
      <totalsRowFormula>SUM(D141:D152)</totalsRowFormula>
    </tableColumn>
    <tableColumn id="3" xr3:uid="{A262D68D-29A1-421F-A5BD-052313EC52BE}" name="אוכל, ביגוד, ותחזוקה שוטפת" totalsRowLabel="ס&quot;ה" dataDxfId="87" totalsRowDxfId="86"/>
    <tableColumn id="4" xr3:uid="{6222FD71-0AFD-4858-9C4C-AC8361CF2FFA}" name="סכום שוטף" totalsRowFunction="custom" dataDxfId="85" totalsRowDxfId="84">
      <totalsRowFormula>SUM(F141:F152)</totalsRowFormula>
    </tableColumn>
    <tableColumn id="5" xr3:uid="{4D187719-6F3E-4BC3-AE26-7257E99803F7}" name="הוצאות חריגות" totalsRowLabel="ס&quot;ה" dataDxfId="83" totalsRowDxfId="82"/>
    <tableColumn id="6" xr3:uid="{8D195A9B-C412-4EC6-9174-5D941661F230}" name="סכום חריג" totalsRowFunction="custom" dataDxfId="81" totalsRowDxfId="80">
      <totalsRowFormula>SUM(H141:H152)</totalsRowFormula>
    </tableColumn>
  </tableColumns>
  <tableStyleInfo name="סגנון טבלה 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271F629-A2AD-4A0A-9588-77CF514B3EDE}" name="טבלה47911131518" displayName="טבלה47911131518" ref="J140:K146" totalsRowShown="0" headerRowDxfId="79" dataDxfId="78">
  <autoFilter ref="J140:K146" xr:uid="{6271F629-A2AD-4A0A-9588-77CF514B3EDE}"/>
  <tableColumns count="2">
    <tableColumn id="1" xr3:uid="{FE012984-174B-41F6-BC6B-F7935AB0B208}" name="סיבה" dataDxfId="77"/>
    <tableColumn id="2" xr3:uid="{34553B3A-1CDC-427A-8129-392C9B16B40B}" name="סכום" dataDxfId="76"/>
  </tableColumns>
  <tableStyleInfo name="סגנון טבלה 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F7D218A-DA8C-4233-9DD0-EB155091D077}" name="טבלה16810121419" displayName="טבלה16810121419" ref="C157:H170" totalsRowCount="1" headerRowDxfId="75" dataDxfId="74" totalsRowDxfId="73">
  <autoFilter ref="C157:H169" xr:uid="{AF7D218A-DA8C-4233-9DD0-EB155091D077}"/>
  <tableColumns count="6">
    <tableColumn id="1" xr3:uid="{E0134203-578C-42AD-B4E9-97EA0CFF3A7C}" name="קבוע" totalsRowLabel="ס&quot;ה" dataDxfId="72" totalsRowDxfId="71"/>
    <tableColumn id="2" xr3:uid="{E0517655-8472-486A-8A44-5DC9328E53B8}" name="סכום קבוע" totalsRowFunction="custom" dataDxfId="70" totalsRowDxfId="69">
      <totalsRowFormula>SUM(D158:D169)</totalsRowFormula>
    </tableColumn>
    <tableColumn id="3" xr3:uid="{4DF7A508-A732-4E0C-B69A-86C945A054AF}" name="אוכל, ביגוד, ותחזוקה שוטפת" totalsRowLabel="ס&quot;ה" dataDxfId="68" totalsRowDxfId="67"/>
    <tableColumn id="4" xr3:uid="{A9CBF99B-6542-4A0E-A891-53D729DCB356}" name="סכום שוטף" totalsRowFunction="custom" dataDxfId="66" totalsRowDxfId="65">
      <totalsRowFormula>SUM(F158:F169)</totalsRowFormula>
    </tableColumn>
    <tableColumn id="5" xr3:uid="{1BC41884-BA93-4D13-AC73-EAB93E1F0C31}" name="הוצאות חריגות" totalsRowLabel="ס&quot;ה" dataDxfId="64" totalsRowDxfId="63"/>
    <tableColumn id="6" xr3:uid="{B70B2B97-1E62-439F-B26B-7C987168ABF8}" name="סכום חריג" totalsRowFunction="custom" dataDxfId="62" totalsRowDxfId="61">
      <totalsRowFormula>SUM(H158:H169)</totalsRowFormula>
    </tableColumn>
  </tableColumns>
  <tableStyleInfo name="סגנון טבלה 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52CE04EE-59B0-4EAB-AC1E-B0A7AADD8BA2}" name="טבלה47911131520" displayName="טבלה47911131520" ref="J157:K163" totalsRowShown="0" headerRowDxfId="60" dataDxfId="59">
  <autoFilter ref="J157:K163" xr:uid="{52CE04EE-59B0-4EAB-AC1E-B0A7AADD8BA2}"/>
  <tableColumns count="2">
    <tableColumn id="1" xr3:uid="{FDD2BD4C-A625-4A5A-B0DA-5B51F14FDEF0}" name="סיבה" dataDxfId="58"/>
    <tableColumn id="2" xr3:uid="{7187BAB6-18C2-4CC2-8117-E9E4DC2A19A8}" name="סכום" dataDxfId="57"/>
  </tableColumns>
  <tableStyleInfo name="סגנון טבלה 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49E6A53-BB57-4571-B0B7-39853F9CE582}" name="טבלה16810121421" displayName="טבלה16810121421" ref="C174:H187" totalsRowCount="1" headerRowDxfId="56" dataDxfId="55" totalsRowDxfId="54">
  <autoFilter ref="C174:H186" xr:uid="{749E6A53-BB57-4571-B0B7-39853F9CE582}"/>
  <tableColumns count="6">
    <tableColumn id="1" xr3:uid="{A5BAE4E1-4F74-47E5-A629-FA6218DC84F0}" name="קבוע" totalsRowLabel="ס&quot;ה" dataDxfId="53" totalsRowDxfId="52"/>
    <tableColumn id="2" xr3:uid="{969EFCDC-EB78-4C31-B137-BDF970FBD9AD}" name="סכום קבוע" totalsRowFunction="custom" dataDxfId="51" totalsRowDxfId="50">
      <totalsRowFormula>SUM(D175:D186)</totalsRowFormula>
    </tableColumn>
    <tableColumn id="3" xr3:uid="{B28F6C53-F743-43C7-8E70-422BB84F2C86}" name="אוכל, ביגוד, ותחזוקה שוטפת" totalsRowLabel="ס&quot;ה" dataDxfId="49" totalsRowDxfId="48"/>
    <tableColumn id="4" xr3:uid="{2F7EFE0C-C8F6-413B-8FD4-8235C1329BB3}" name="סכום שוטף" totalsRowFunction="custom" dataDxfId="47" totalsRowDxfId="46">
      <totalsRowFormula>SUM(F175:F186)</totalsRowFormula>
    </tableColumn>
    <tableColumn id="5" xr3:uid="{DAD8D7C6-74CB-4C56-BC78-A218B18A9390}" name="הוצאות חריגות" totalsRowLabel="ס&quot;ה" dataDxfId="45" totalsRowDxfId="44"/>
    <tableColumn id="6" xr3:uid="{C0DAD942-6EE6-4422-AE64-8078BFCA018E}" name="סכום חריג" totalsRowFunction="custom" dataDxfId="43" totalsRowDxfId="42">
      <totalsRowFormula>SUM(H175:H186)</totalsRowFormula>
    </tableColumn>
  </tableColumns>
  <tableStyleInfo name="סגנון טבלה 3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41E87C1E-92F8-485B-BCDF-EACD3AFAC3E0}" name="טבלה47911131522" displayName="טבלה47911131522" ref="J174:K180" totalsRowShown="0" headerRowDxfId="41" dataDxfId="40">
  <autoFilter ref="J174:K180" xr:uid="{41E87C1E-92F8-485B-BCDF-EACD3AFAC3E0}"/>
  <tableColumns count="2">
    <tableColumn id="1" xr3:uid="{4FB1CF78-17BE-4C44-B94E-C2D41B3B675F}" name="סיבה" dataDxfId="39"/>
    <tableColumn id="2" xr3:uid="{B133FB23-4947-4976-8A39-92B3E1BA6B6B}" name="סכום" dataDxfId="38"/>
  </tableColumns>
  <tableStyleInfo name="סגנון טבלה 3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9C06234-8BF9-41AD-AECC-2743D15D7B33}" name="טבלה16810121425" displayName="טבלה16810121425" ref="C191:H204" totalsRowCount="1" headerRowDxfId="37" dataDxfId="36" totalsRowDxfId="35">
  <autoFilter ref="C191:H203" xr:uid="{89C06234-8BF9-41AD-AECC-2743D15D7B33}"/>
  <tableColumns count="6">
    <tableColumn id="1" xr3:uid="{77A3CEB9-4AD0-4CA6-9EBA-6427CA75205B}" name="קבוע" totalsRowLabel="ס&quot;ה" dataDxfId="34" totalsRowDxfId="33"/>
    <tableColumn id="2" xr3:uid="{AB3571A8-2963-4B8C-807A-070E26165D3F}" name="סכום קבוע" totalsRowFunction="custom" dataDxfId="32" totalsRowDxfId="31">
      <totalsRowFormula>SUM(D192:D203)</totalsRowFormula>
    </tableColumn>
    <tableColumn id="3" xr3:uid="{DA22BDD2-2667-4AEC-812B-1AE2867C6DE2}" name="אוכל, ביגוד, ותחזוקה שוטפת" totalsRowLabel="ס&quot;ה" dataDxfId="30" totalsRowDxfId="29"/>
    <tableColumn id="4" xr3:uid="{51416D08-A1C2-47D1-9FD5-7E711E55DF36}" name="סכום שוטף" totalsRowFunction="custom" dataDxfId="28" totalsRowDxfId="27">
      <totalsRowFormula>SUM(F192:F203)</totalsRowFormula>
    </tableColumn>
    <tableColumn id="5" xr3:uid="{DA7E4A47-7D8C-46CB-85C7-C7D05286999E}" name="הוצאות חריגות" totalsRowLabel="ס&quot;ה" dataDxfId="26" totalsRowDxfId="25"/>
    <tableColumn id="6" xr3:uid="{A0F15ECD-56F7-44DC-94A1-8143EDEFBEDC}" name="סכום חריג" totalsRowFunction="custom" dataDxfId="24" totalsRowDxfId="23">
      <totalsRowFormula>SUM(H192:H203)</totalsRowFormula>
    </tableColumn>
  </tableColumns>
  <tableStyleInfo name="סגנון טבלה 4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9E88A5C-9903-4305-829F-C751954137C7}" name="טבלה47911131526" displayName="טבלה47911131526" ref="J191:K197" totalsRowShown="0" headerRowDxfId="22" dataDxfId="21">
  <autoFilter ref="J191:K197" xr:uid="{D9E88A5C-9903-4305-829F-C751954137C7}"/>
  <tableColumns count="2">
    <tableColumn id="1" xr3:uid="{AF8CBC9F-BCFD-4FE7-95D5-B0D9E2247591}" name="סיבה" dataDxfId="20"/>
    <tableColumn id="2" xr3:uid="{C7FE8C4F-8BE7-4466-9C96-5E9342860630}" name="סכום" dataDxfId="19"/>
  </tableColumns>
  <tableStyleInfo name="סגנון טבלה 4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C46C34-97E6-4F76-A92C-5B5B33F3BFE4}" name="טבלה143" displayName="טבלה143" ref="C4:H17" totalsRowCount="1" headerRowDxfId="18" dataDxfId="17" totalsRowDxfId="16">
  <autoFilter ref="C4:H16" xr:uid="{81C46C34-97E6-4F76-A92C-5B5B33F3BFE4}"/>
  <tableColumns count="6">
    <tableColumn id="1" xr3:uid="{4B92747A-572C-481B-B5F8-8D2EFDED431C}" name="קבוע" totalsRowLabel="ס&quot;ה" dataDxfId="15" totalsRowDxfId="5"/>
    <tableColumn id="2" xr3:uid="{8EDEFABF-8DCA-4002-86C0-56876751D5CF}" name="סכום קבוע" totalsRowFunction="custom" dataDxfId="14" totalsRowDxfId="4">
      <totalsRowFormula>SUM(D5:D16)</totalsRowFormula>
    </tableColumn>
    <tableColumn id="3" xr3:uid="{5F61FF33-A82D-4B37-B057-6D1FC1A1A725}" name="אוכל, ביגוד ותחזוקה שוטפת" totalsRowLabel="ס&quot;ה" dataDxfId="13" totalsRowDxfId="3"/>
    <tableColumn id="4" xr3:uid="{FA442642-35D4-41CE-BD79-C62E92C70ADD}" name="סכום שוטף" totalsRowFunction="custom" dataDxfId="12" totalsRowDxfId="2">
      <totalsRowFormula>SUM(F5:F14)</totalsRowFormula>
    </tableColumn>
    <tableColumn id="5" xr3:uid="{AA9A0E02-58BD-4AC3-A3EC-BC7F45670096}" name="הוצאות חריגות" totalsRowLabel="ס&quot;ה" dataDxfId="11" totalsRowDxfId="1"/>
    <tableColumn id="6" xr3:uid="{FCF1FBA7-D450-4270-83A3-19CDB2344F7C}" name="סכום חריג" totalsRowFunction="custom" dataDxfId="10" totalsRowDxfId="0">
      <totalsRowFormula>SUM(H5:H16)</totalsRowFormula>
    </tableColumn>
  </tableColumns>
  <tableStyleInfo name="סגנון טבלה 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D8520D7D-7D86-4DEF-A5A6-96085CEBBD43}" name="טבלה41623" displayName="טבלה41623" ref="J4:K10" totalsRowShown="0" headerRowDxfId="9" dataDxfId="8">
  <autoFilter ref="J4:K10" xr:uid="{D8520D7D-7D86-4DEF-A5A6-96085CEBBD43}"/>
  <tableColumns count="2">
    <tableColumn id="1" xr3:uid="{12345690-DC03-439F-BEE1-5FA9FEA9B7B9}" name="סיבה" dataDxfId="7"/>
    <tableColumn id="2" xr3:uid="{8BF1B6DF-0A37-4877-8209-C44231B0BCE7}" name="סכום" dataDxfId="6"/>
  </tableColumns>
  <tableStyleInfo name="סגנון טבלה 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התאמה אישית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0000"/>
      </a:accent1>
      <a:accent2>
        <a:srgbClr val="0563C1"/>
      </a:accent2>
      <a:accent3>
        <a:srgbClr val="FFFF53"/>
      </a:accent3>
      <a:accent4>
        <a:srgbClr val="ED7D31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4F61C-00D0-4EDA-87C8-C2620A9DC1EC}">
  <dimension ref="C1:BC204"/>
  <sheetViews>
    <sheetView rightToLeft="1" tabSelected="1" workbookViewId="0">
      <selection activeCell="A12" sqref="A12"/>
    </sheetView>
  </sheetViews>
  <sheetFormatPr defaultRowHeight="13.8" x14ac:dyDescent="0.25"/>
  <cols>
    <col min="1" max="2" width="8.796875" style="3"/>
    <col min="3" max="3" width="22" style="3" customWidth="1"/>
    <col min="4" max="4" width="11.8984375" style="3" customWidth="1"/>
    <col min="5" max="5" width="29.19921875" style="3" customWidth="1"/>
    <col min="6" max="6" width="11.59765625" style="3" customWidth="1"/>
    <col min="7" max="7" width="24.19921875" style="3" customWidth="1"/>
    <col min="8" max="8" width="12.69921875" style="3" customWidth="1"/>
    <col min="9" max="9" width="8.796875" style="3"/>
    <col min="10" max="10" width="18.5" style="3" customWidth="1"/>
    <col min="11" max="53" width="8.796875" style="3"/>
    <col min="54" max="54" width="13.59765625" style="3" customWidth="1"/>
    <col min="55" max="16384" width="8.796875" style="3"/>
  </cols>
  <sheetData>
    <row r="1" spans="3:55" x14ac:dyDescent="0.25">
      <c r="BB1" s="76" t="s">
        <v>59</v>
      </c>
      <c r="BC1" s="77">
        <f>'חישוב פיננסי'!C7</f>
        <v>5430</v>
      </c>
    </row>
    <row r="2" spans="3:55" x14ac:dyDescent="0.25">
      <c r="BB2" s="76" t="s">
        <v>60</v>
      </c>
      <c r="BC2" s="77">
        <f>'חישוב פיננסי'!D7</f>
        <v>0</v>
      </c>
    </row>
    <row r="3" spans="3:55" x14ac:dyDescent="0.25">
      <c r="C3" s="99" t="str">
        <f>CONCATENATE(BB1,BC1)</f>
        <v>חודש ינואר: 5430</v>
      </c>
      <c r="D3" s="99"/>
      <c r="E3" s="99"/>
      <c r="F3" s="99"/>
      <c r="G3" s="99"/>
      <c r="H3" s="99"/>
      <c r="I3" s="1"/>
      <c r="J3" s="99" t="s">
        <v>20</v>
      </c>
      <c r="K3" s="100"/>
      <c r="BB3" s="76" t="s">
        <v>61</v>
      </c>
      <c r="BC3" s="77">
        <f>'חישוב פיננסי'!E7</f>
        <v>0</v>
      </c>
    </row>
    <row r="4" spans="3:55" x14ac:dyDescent="0.25">
      <c r="C4" s="70" t="s">
        <v>2</v>
      </c>
      <c r="D4" s="70" t="s">
        <v>13</v>
      </c>
      <c r="E4" s="70" t="s">
        <v>26</v>
      </c>
      <c r="F4" s="70" t="s">
        <v>14</v>
      </c>
      <c r="G4" s="70" t="s">
        <v>3</v>
      </c>
      <c r="H4" s="70" t="s">
        <v>15</v>
      </c>
      <c r="I4" s="8"/>
      <c r="J4" s="70" t="s">
        <v>21</v>
      </c>
      <c r="K4" s="70" t="s">
        <v>22</v>
      </c>
      <c r="BB4" s="76" t="s">
        <v>62</v>
      </c>
      <c r="BC4" s="77">
        <f>'חישוב פיננסי'!F7</f>
        <v>0</v>
      </c>
    </row>
    <row r="5" spans="3:55" x14ac:dyDescent="0.25">
      <c r="C5" s="67" t="s">
        <v>53</v>
      </c>
      <c r="D5" s="67">
        <v>25</v>
      </c>
      <c r="E5" s="67" t="s">
        <v>48</v>
      </c>
      <c r="F5" s="67">
        <v>200</v>
      </c>
      <c r="G5" s="67" t="s">
        <v>49</v>
      </c>
      <c r="H5" s="67">
        <v>100</v>
      </c>
      <c r="J5" s="67" t="s">
        <v>51</v>
      </c>
      <c r="K5" s="67">
        <v>1200</v>
      </c>
      <c r="BB5" s="76" t="s">
        <v>63</v>
      </c>
      <c r="BC5" s="77">
        <f>'חישוב פיננסי'!G7</f>
        <v>0</v>
      </c>
    </row>
    <row r="6" spans="3:55" x14ac:dyDescent="0.25">
      <c r="C6" s="67" t="s">
        <v>47</v>
      </c>
      <c r="D6" s="67">
        <v>120</v>
      </c>
      <c r="E6" s="67" t="s">
        <v>23</v>
      </c>
      <c r="F6" s="67">
        <v>965</v>
      </c>
      <c r="G6" s="67" t="s">
        <v>50</v>
      </c>
      <c r="H6" s="67">
        <v>350</v>
      </c>
      <c r="J6" s="67" t="s">
        <v>52</v>
      </c>
      <c r="K6" s="67">
        <v>1700</v>
      </c>
      <c r="BB6" s="76" t="s">
        <v>64</v>
      </c>
      <c r="BC6" s="77">
        <f>'חישוב פיננסי'!H7</f>
        <v>0</v>
      </c>
    </row>
    <row r="7" spans="3:55" x14ac:dyDescent="0.25">
      <c r="C7" s="67" t="s">
        <v>72</v>
      </c>
      <c r="D7" s="67">
        <v>3200</v>
      </c>
      <c r="E7" s="67" t="s">
        <v>71</v>
      </c>
      <c r="F7" s="67">
        <v>340</v>
      </c>
      <c r="G7" s="67" t="s">
        <v>74</v>
      </c>
      <c r="H7" s="67">
        <v>130</v>
      </c>
      <c r="J7" s="67" t="s">
        <v>73</v>
      </c>
      <c r="K7" s="67">
        <v>950</v>
      </c>
      <c r="BB7" s="76" t="s">
        <v>65</v>
      </c>
      <c r="BC7" s="77">
        <f>'חישוב פיננסי'!I7</f>
        <v>0</v>
      </c>
    </row>
    <row r="8" spans="3:55" x14ac:dyDescent="0.25">
      <c r="C8" s="67"/>
      <c r="D8" s="67"/>
      <c r="E8" s="67"/>
      <c r="F8" s="67"/>
      <c r="G8" s="67"/>
      <c r="H8" s="67"/>
      <c r="J8" s="67"/>
      <c r="K8" s="67"/>
      <c r="BB8" s="76" t="s">
        <v>66</v>
      </c>
      <c r="BC8" s="77">
        <f>'חישוב פיננסי'!J7</f>
        <v>0</v>
      </c>
    </row>
    <row r="9" spans="3:55" x14ac:dyDescent="0.25">
      <c r="C9" s="67"/>
      <c r="D9" s="67"/>
      <c r="E9" s="67"/>
      <c r="F9" s="67"/>
      <c r="G9" s="67"/>
      <c r="H9" s="67"/>
      <c r="J9" s="67"/>
      <c r="K9" s="67"/>
      <c r="BB9" s="76" t="s">
        <v>67</v>
      </c>
      <c r="BC9" s="77">
        <f>'חישוב פיננסי'!K7</f>
        <v>0</v>
      </c>
    </row>
    <row r="10" spans="3:55" x14ac:dyDescent="0.25">
      <c r="C10" s="67"/>
      <c r="D10" s="67"/>
      <c r="E10" s="67"/>
      <c r="F10" s="67"/>
      <c r="G10" s="67"/>
      <c r="H10" s="67"/>
      <c r="J10" s="68" t="s">
        <v>6</v>
      </c>
      <c r="K10" s="68">
        <f>SUM(K5:K9)</f>
        <v>3850</v>
      </c>
      <c r="BB10" s="76" t="s">
        <v>68</v>
      </c>
      <c r="BC10" s="77">
        <f>'חישוב פיננסי'!L7</f>
        <v>0</v>
      </c>
    </row>
    <row r="11" spans="3:55" x14ac:dyDescent="0.25">
      <c r="C11" s="67"/>
      <c r="D11" s="67"/>
      <c r="E11" s="67"/>
      <c r="F11" s="67"/>
      <c r="G11" s="67"/>
      <c r="H11" s="67"/>
      <c r="BB11" s="76" t="s">
        <v>69</v>
      </c>
      <c r="BC11" s="77">
        <f>'חישוב פיננסי'!M7</f>
        <v>0</v>
      </c>
    </row>
    <row r="12" spans="3:55" x14ac:dyDescent="0.25">
      <c r="C12" s="67"/>
      <c r="D12" s="67"/>
      <c r="E12" s="67"/>
      <c r="F12" s="67"/>
      <c r="G12" s="67"/>
      <c r="H12" s="67"/>
      <c r="BB12" s="76" t="s">
        <v>70</v>
      </c>
      <c r="BC12" s="77">
        <f>'חישוב פיננסי'!N7</f>
        <v>0</v>
      </c>
    </row>
    <row r="13" spans="3:55" x14ac:dyDescent="0.25">
      <c r="C13" s="67"/>
      <c r="D13" s="67"/>
      <c r="E13" s="67"/>
      <c r="F13" s="67"/>
      <c r="G13" s="67"/>
      <c r="H13" s="67"/>
    </row>
    <row r="14" spans="3:55" x14ac:dyDescent="0.25">
      <c r="C14" s="67"/>
      <c r="D14" s="67"/>
      <c r="E14" s="67"/>
      <c r="F14" s="67"/>
      <c r="G14" s="67"/>
      <c r="H14" s="67"/>
    </row>
    <row r="15" spans="3:55" x14ac:dyDescent="0.25">
      <c r="C15" s="67"/>
      <c r="D15" s="67"/>
      <c r="E15" s="67"/>
      <c r="F15" s="67"/>
      <c r="G15" s="67"/>
      <c r="H15" s="67"/>
    </row>
    <row r="16" spans="3:55" x14ac:dyDescent="0.25">
      <c r="C16" s="67"/>
      <c r="D16" s="67"/>
      <c r="E16" s="67"/>
      <c r="F16" s="67"/>
      <c r="G16" s="67"/>
      <c r="H16" s="67"/>
      <c r="J16" s="66" t="s">
        <v>18</v>
      </c>
    </row>
    <row r="17" spans="3:11" x14ac:dyDescent="0.25">
      <c r="C17" s="68" t="s">
        <v>6</v>
      </c>
      <c r="D17" s="68">
        <f>SUM(D5:D16)</f>
        <v>3345</v>
      </c>
      <c r="E17" s="68" t="s">
        <v>6</v>
      </c>
      <c r="F17" s="68">
        <f>SUM(F5:F14)</f>
        <v>1505</v>
      </c>
      <c r="G17" s="68" t="s">
        <v>6</v>
      </c>
      <c r="H17" s="68">
        <f>SUM(H5:H16)</f>
        <v>580</v>
      </c>
      <c r="J17" s="69">
        <v>1200</v>
      </c>
    </row>
    <row r="20" spans="3:11" x14ac:dyDescent="0.25">
      <c r="C20" s="103" t="str">
        <f>CONCATENATE(BB2,BC2)</f>
        <v>חודש פברואר: 0</v>
      </c>
      <c r="D20" s="104"/>
      <c r="E20" s="104"/>
      <c r="F20" s="104"/>
      <c r="G20" s="104"/>
      <c r="H20" s="105"/>
      <c r="I20" s="1"/>
      <c r="J20" s="101" t="s">
        <v>20</v>
      </c>
      <c r="K20" s="102"/>
    </row>
    <row r="21" spans="3:11" x14ac:dyDescent="0.25">
      <c r="C21" s="54" t="s">
        <v>2</v>
      </c>
      <c r="D21" s="54" t="s">
        <v>13</v>
      </c>
      <c r="E21" s="54" t="s">
        <v>26</v>
      </c>
      <c r="F21" s="54" t="s">
        <v>14</v>
      </c>
      <c r="G21" s="54" t="s">
        <v>3</v>
      </c>
      <c r="H21" s="54" t="s">
        <v>15</v>
      </c>
      <c r="J21" s="54" t="s">
        <v>21</v>
      </c>
      <c r="K21" s="54" t="s">
        <v>22</v>
      </c>
    </row>
    <row r="22" spans="3:11" x14ac:dyDescent="0.25">
      <c r="C22" s="55"/>
      <c r="D22" s="55"/>
      <c r="E22" s="55"/>
      <c r="F22" s="55"/>
      <c r="G22" s="55"/>
      <c r="H22" s="55"/>
      <c r="J22" s="55"/>
      <c r="K22" s="55"/>
    </row>
    <row r="23" spans="3:11" x14ac:dyDescent="0.25">
      <c r="C23" s="55"/>
      <c r="D23" s="55"/>
      <c r="E23" s="55"/>
      <c r="F23" s="55"/>
      <c r="G23" s="55"/>
      <c r="H23" s="55"/>
      <c r="J23" s="55"/>
      <c r="K23" s="55"/>
    </row>
    <row r="24" spans="3:11" x14ac:dyDescent="0.25">
      <c r="C24" s="55"/>
      <c r="D24" s="55"/>
      <c r="E24" s="55"/>
      <c r="F24" s="55"/>
      <c r="G24" s="55"/>
      <c r="H24" s="55"/>
      <c r="J24" s="55"/>
      <c r="K24" s="55"/>
    </row>
    <row r="25" spans="3:11" x14ac:dyDescent="0.25">
      <c r="C25" s="55"/>
      <c r="D25" s="55"/>
      <c r="E25" s="55"/>
      <c r="F25" s="55"/>
      <c r="G25" s="55"/>
      <c r="H25" s="55"/>
      <c r="J25" s="55"/>
      <c r="K25" s="55"/>
    </row>
    <row r="26" spans="3:11" x14ac:dyDescent="0.25">
      <c r="C26" s="55"/>
      <c r="D26" s="55"/>
      <c r="E26" s="55"/>
      <c r="F26" s="55"/>
      <c r="G26" s="55"/>
      <c r="H26" s="55"/>
      <c r="J26" s="55"/>
      <c r="K26" s="55"/>
    </row>
    <row r="27" spans="3:11" x14ac:dyDescent="0.25">
      <c r="C27" s="55"/>
      <c r="D27" s="55"/>
      <c r="E27" s="55"/>
      <c r="F27" s="55"/>
      <c r="G27" s="55"/>
      <c r="H27" s="55"/>
      <c r="J27" s="56" t="s">
        <v>6</v>
      </c>
      <c r="K27" s="56">
        <f>SUM(K22:K26)</f>
        <v>0</v>
      </c>
    </row>
    <row r="28" spans="3:11" x14ac:dyDescent="0.25">
      <c r="C28" s="55"/>
      <c r="D28" s="55"/>
      <c r="E28" s="55"/>
      <c r="F28" s="55"/>
      <c r="G28" s="55"/>
      <c r="H28" s="55"/>
    </row>
    <row r="29" spans="3:11" x14ac:dyDescent="0.25">
      <c r="C29" s="55"/>
      <c r="D29" s="55"/>
      <c r="E29" s="55"/>
      <c r="F29" s="55"/>
      <c r="G29" s="55"/>
      <c r="H29" s="55"/>
    </row>
    <row r="30" spans="3:11" x14ac:dyDescent="0.25">
      <c r="C30" s="55"/>
      <c r="D30" s="55"/>
      <c r="E30" s="55"/>
      <c r="F30" s="55"/>
      <c r="G30" s="55"/>
      <c r="H30" s="55"/>
    </row>
    <row r="31" spans="3:11" x14ac:dyDescent="0.25">
      <c r="C31" s="55"/>
      <c r="D31" s="55"/>
      <c r="E31" s="55"/>
      <c r="F31" s="55"/>
      <c r="G31" s="55"/>
      <c r="H31" s="55"/>
    </row>
    <row r="32" spans="3:11" x14ac:dyDescent="0.25">
      <c r="C32" s="55"/>
      <c r="D32" s="55"/>
      <c r="E32" s="55"/>
      <c r="F32" s="55"/>
      <c r="G32" s="55"/>
      <c r="H32" s="55"/>
    </row>
    <row r="33" spans="3:11" x14ac:dyDescent="0.25">
      <c r="C33" s="55"/>
      <c r="D33" s="55"/>
      <c r="E33" s="55"/>
      <c r="F33" s="55"/>
      <c r="G33" s="55"/>
      <c r="H33" s="55"/>
      <c r="J33" s="53" t="s">
        <v>18</v>
      </c>
    </row>
    <row r="34" spans="3:11" x14ac:dyDescent="0.25">
      <c r="C34" s="56" t="s">
        <v>6</v>
      </c>
      <c r="D34" s="56">
        <f>SUM(D22:D33)</f>
        <v>0</v>
      </c>
      <c r="E34" s="56" t="s">
        <v>6</v>
      </c>
      <c r="F34" s="56">
        <f>SUM(F22:F31)</f>
        <v>0</v>
      </c>
      <c r="G34" s="56" t="s">
        <v>6</v>
      </c>
      <c r="H34" s="56">
        <f>SUM(H22:H33)</f>
        <v>0</v>
      </c>
      <c r="J34" s="57"/>
    </row>
    <row r="37" spans="3:11" x14ac:dyDescent="0.25">
      <c r="C37" s="106" t="str">
        <f>CONCATENATE(BB3,BC3)</f>
        <v>חודש מרץ: 0</v>
      </c>
      <c r="D37" s="107"/>
      <c r="E37" s="107"/>
      <c r="F37" s="107"/>
      <c r="G37" s="107"/>
      <c r="H37" s="108"/>
      <c r="I37" s="1"/>
      <c r="J37" s="106" t="s">
        <v>20</v>
      </c>
      <c r="K37" s="108"/>
    </row>
    <row r="38" spans="3:11" x14ac:dyDescent="0.25">
      <c r="C38" s="50" t="s">
        <v>2</v>
      </c>
      <c r="D38" s="50" t="s">
        <v>13</v>
      </c>
      <c r="E38" s="50" t="s">
        <v>4</v>
      </c>
      <c r="F38" s="50" t="s">
        <v>14</v>
      </c>
      <c r="G38" s="50" t="s">
        <v>3</v>
      </c>
      <c r="H38" s="50" t="s">
        <v>15</v>
      </c>
      <c r="J38" s="50" t="s">
        <v>21</v>
      </c>
      <c r="K38" s="50" t="s">
        <v>22</v>
      </c>
    </row>
    <row r="39" spans="3:11" x14ac:dyDescent="0.25">
      <c r="C39" s="50"/>
      <c r="D39" s="50"/>
      <c r="E39" s="50"/>
      <c r="F39" s="50"/>
      <c r="G39" s="50"/>
      <c r="H39" s="50"/>
      <c r="J39" s="50"/>
      <c r="K39" s="50"/>
    </row>
    <row r="40" spans="3:11" x14ac:dyDescent="0.25">
      <c r="C40" s="50"/>
      <c r="D40" s="50"/>
      <c r="E40" s="50"/>
      <c r="F40" s="50"/>
      <c r="G40" s="50"/>
      <c r="H40" s="50"/>
      <c r="J40" s="50"/>
      <c r="K40" s="50"/>
    </row>
    <row r="41" spans="3:11" x14ac:dyDescent="0.25">
      <c r="C41" s="50"/>
      <c r="D41" s="50"/>
      <c r="E41" s="50"/>
      <c r="F41" s="50"/>
      <c r="G41" s="50"/>
      <c r="H41" s="50"/>
      <c r="J41" s="50"/>
      <c r="K41" s="50"/>
    </row>
    <row r="42" spans="3:11" x14ac:dyDescent="0.25">
      <c r="C42" s="50"/>
      <c r="D42" s="50"/>
      <c r="E42" s="50"/>
      <c r="F42" s="50"/>
      <c r="G42" s="50"/>
      <c r="H42" s="50"/>
      <c r="J42" s="50"/>
      <c r="K42" s="50"/>
    </row>
    <row r="43" spans="3:11" x14ac:dyDescent="0.25">
      <c r="C43" s="50"/>
      <c r="D43" s="50"/>
      <c r="E43" s="50"/>
      <c r="F43" s="50"/>
      <c r="G43" s="50"/>
      <c r="H43" s="50"/>
      <c r="J43" s="50"/>
      <c r="K43" s="50"/>
    </row>
    <row r="44" spans="3:11" x14ac:dyDescent="0.25">
      <c r="C44" s="50"/>
      <c r="D44" s="50"/>
      <c r="E44" s="50"/>
      <c r="F44" s="50"/>
      <c r="G44" s="50"/>
      <c r="H44" s="50"/>
      <c r="J44" s="51" t="s">
        <v>6</v>
      </c>
      <c r="K44" s="51">
        <f>SUM(K39:K43)</f>
        <v>0</v>
      </c>
    </row>
    <row r="45" spans="3:11" x14ac:dyDescent="0.25">
      <c r="C45" s="50"/>
      <c r="D45" s="50"/>
      <c r="E45" s="50"/>
      <c r="F45" s="50"/>
      <c r="G45" s="50"/>
      <c r="H45" s="50"/>
    </row>
    <row r="46" spans="3:11" x14ac:dyDescent="0.25">
      <c r="C46" s="50"/>
      <c r="D46" s="50"/>
      <c r="E46" s="50"/>
      <c r="F46" s="50"/>
      <c r="G46" s="50"/>
      <c r="H46" s="50"/>
    </row>
    <row r="47" spans="3:11" x14ac:dyDescent="0.25">
      <c r="C47" s="50"/>
      <c r="D47" s="50"/>
      <c r="E47" s="50"/>
      <c r="F47" s="50"/>
      <c r="G47" s="50"/>
      <c r="H47" s="50"/>
    </row>
    <row r="48" spans="3:11" x14ac:dyDescent="0.25">
      <c r="C48" s="50"/>
      <c r="D48" s="50"/>
      <c r="E48" s="50"/>
      <c r="F48" s="50"/>
      <c r="G48" s="50"/>
      <c r="H48" s="50"/>
    </row>
    <row r="49" spans="3:11" x14ac:dyDescent="0.25">
      <c r="C49" s="50"/>
      <c r="D49" s="50"/>
      <c r="E49" s="50"/>
      <c r="F49" s="50"/>
      <c r="G49" s="50"/>
      <c r="H49" s="50"/>
    </row>
    <row r="50" spans="3:11" x14ac:dyDescent="0.25">
      <c r="C50" s="50"/>
      <c r="D50" s="50"/>
      <c r="E50" s="50"/>
      <c r="F50" s="50"/>
      <c r="G50" s="50"/>
      <c r="H50" s="50"/>
      <c r="J50" s="49" t="s">
        <v>18</v>
      </c>
    </row>
    <row r="51" spans="3:11" x14ac:dyDescent="0.25">
      <c r="C51" s="51" t="s">
        <v>6</v>
      </c>
      <c r="D51" s="51">
        <f>SUM(D39:D50)</f>
        <v>0</v>
      </c>
      <c r="E51" s="51" t="s">
        <v>6</v>
      </c>
      <c r="F51" s="51">
        <f>SUM(F39:F50)</f>
        <v>0</v>
      </c>
      <c r="G51" s="51" t="s">
        <v>6</v>
      </c>
      <c r="H51" s="51">
        <f>SUM(H39:H50)</f>
        <v>0</v>
      </c>
      <c r="J51" s="52"/>
    </row>
    <row r="54" spans="3:11" x14ac:dyDescent="0.25">
      <c r="C54" s="112" t="str">
        <f>CONCATENATE(BB4,BC4)</f>
        <v>חודש אפריל: 0</v>
      </c>
      <c r="D54" s="113"/>
      <c r="E54" s="113"/>
      <c r="F54" s="113"/>
      <c r="G54" s="113"/>
      <c r="H54" s="114"/>
      <c r="I54" s="1"/>
      <c r="J54" s="112" t="s">
        <v>20</v>
      </c>
      <c r="K54" s="114"/>
    </row>
    <row r="55" spans="3:11" x14ac:dyDescent="0.25">
      <c r="C55" s="47" t="s">
        <v>2</v>
      </c>
      <c r="D55" s="47" t="s">
        <v>13</v>
      </c>
      <c r="E55" s="47" t="s">
        <v>4</v>
      </c>
      <c r="F55" s="47" t="s">
        <v>14</v>
      </c>
      <c r="G55" s="47" t="s">
        <v>3</v>
      </c>
      <c r="H55" s="47" t="s">
        <v>15</v>
      </c>
      <c r="J55" s="47" t="s">
        <v>21</v>
      </c>
      <c r="K55" s="47" t="s">
        <v>22</v>
      </c>
    </row>
    <row r="56" spans="3:11" x14ac:dyDescent="0.25">
      <c r="C56" s="47"/>
      <c r="D56" s="47"/>
      <c r="E56" s="50"/>
      <c r="F56" s="47"/>
      <c r="G56" s="47"/>
      <c r="H56" s="47"/>
      <c r="J56" s="47"/>
      <c r="K56" s="47"/>
    </row>
    <row r="57" spans="3:11" x14ac:dyDescent="0.25">
      <c r="C57" s="47"/>
      <c r="D57" s="47"/>
      <c r="E57" s="50"/>
      <c r="F57" s="47"/>
      <c r="G57" s="47"/>
      <c r="H57" s="47"/>
      <c r="J57" s="47"/>
      <c r="K57" s="47"/>
    </row>
    <row r="58" spans="3:11" x14ac:dyDescent="0.25">
      <c r="C58" s="47"/>
      <c r="D58" s="47"/>
      <c r="E58" s="50"/>
      <c r="F58" s="47"/>
      <c r="G58" s="47"/>
      <c r="H58" s="47"/>
      <c r="J58" s="47"/>
      <c r="K58" s="47"/>
    </row>
    <row r="59" spans="3:11" x14ac:dyDescent="0.25">
      <c r="C59" s="47"/>
      <c r="D59" s="47"/>
      <c r="E59" s="50"/>
      <c r="F59" s="47"/>
      <c r="G59" s="47"/>
      <c r="H59" s="47"/>
      <c r="J59" s="47"/>
      <c r="K59" s="47"/>
    </row>
    <row r="60" spans="3:11" x14ac:dyDescent="0.25">
      <c r="C60" s="47"/>
      <c r="D60" s="47"/>
      <c r="E60" s="50"/>
      <c r="F60" s="47"/>
      <c r="G60" s="47"/>
      <c r="H60" s="47"/>
      <c r="J60" s="47"/>
      <c r="K60" s="47"/>
    </row>
    <row r="61" spans="3:11" x14ac:dyDescent="0.25">
      <c r="C61" s="47"/>
      <c r="D61" s="47"/>
      <c r="E61" s="50"/>
      <c r="F61" s="47"/>
      <c r="G61" s="47"/>
      <c r="H61" s="47"/>
      <c r="J61" s="48" t="s">
        <v>6</v>
      </c>
      <c r="K61" s="48">
        <f>SUM(K56:K60)</f>
        <v>0</v>
      </c>
    </row>
    <row r="62" spans="3:11" x14ac:dyDescent="0.25">
      <c r="C62" s="47"/>
      <c r="D62" s="47"/>
      <c r="E62" s="50"/>
      <c r="F62" s="47"/>
      <c r="G62" s="47"/>
      <c r="H62" s="47"/>
    </row>
    <row r="63" spans="3:11" x14ac:dyDescent="0.25">
      <c r="C63" s="47"/>
      <c r="D63" s="47"/>
      <c r="E63" s="50"/>
      <c r="F63" s="47"/>
      <c r="G63" s="47"/>
      <c r="H63" s="47"/>
    </row>
    <row r="64" spans="3:11" x14ac:dyDescent="0.25">
      <c r="C64" s="47"/>
      <c r="D64" s="47"/>
      <c r="E64" s="50"/>
      <c r="F64" s="47"/>
      <c r="G64" s="47"/>
      <c r="H64" s="47"/>
    </row>
    <row r="65" spans="3:11" x14ac:dyDescent="0.25">
      <c r="C65" s="47"/>
      <c r="D65" s="47"/>
      <c r="E65" s="47"/>
      <c r="F65" s="47"/>
      <c r="G65" s="47"/>
      <c r="H65" s="47"/>
    </row>
    <row r="66" spans="3:11" x14ac:dyDescent="0.25">
      <c r="C66" s="47"/>
      <c r="D66" s="47"/>
      <c r="E66" s="47"/>
      <c r="F66" s="47"/>
      <c r="G66" s="47"/>
      <c r="H66" s="47"/>
    </row>
    <row r="67" spans="3:11" x14ac:dyDescent="0.25">
      <c r="C67" s="47"/>
      <c r="D67" s="47"/>
      <c r="E67" s="47"/>
      <c r="F67" s="47"/>
      <c r="G67" s="47"/>
      <c r="H67" s="47"/>
      <c r="J67" s="27" t="s">
        <v>18</v>
      </c>
    </row>
    <row r="68" spans="3:11" x14ac:dyDescent="0.25">
      <c r="C68" s="48" t="s">
        <v>6</v>
      </c>
      <c r="D68" s="48">
        <f>SUM(D56:D67)</f>
        <v>0</v>
      </c>
      <c r="E68" s="48" t="s">
        <v>6</v>
      </c>
      <c r="F68" s="48">
        <f>SUM(F56:F67)</f>
        <v>0</v>
      </c>
      <c r="G68" s="48" t="s">
        <v>6</v>
      </c>
      <c r="H68" s="48">
        <f>SUM(H56:H67)</f>
        <v>0</v>
      </c>
      <c r="J68" s="4"/>
    </row>
    <row r="71" spans="3:11" x14ac:dyDescent="0.25">
      <c r="C71" s="115" t="str">
        <f>CONCATENATE(BB5,BC5)</f>
        <v>חודש מאי: 0</v>
      </c>
      <c r="D71" s="116"/>
      <c r="E71" s="116"/>
      <c r="F71" s="116"/>
      <c r="G71" s="116"/>
      <c r="H71" s="117"/>
      <c r="I71" s="1"/>
      <c r="J71" s="115" t="s">
        <v>20</v>
      </c>
      <c r="K71" s="117"/>
    </row>
    <row r="72" spans="3:11" x14ac:dyDescent="0.25">
      <c r="C72" s="45" t="s">
        <v>2</v>
      </c>
      <c r="D72" s="45" t="s">
        <v>13</v>
      </c>
      <c r="E72" s="45" t="s">
        <v>4</v>
      </c>
      <c r="F72" s="45" t="s">
        <v>14</v>
      </c>
      <c r="G72" s="45" t="s">
        <v>3</v>
      </c>
      <c r="H72" s="45" t="s">
        <v>15</v>
      </c>
      <c r="J72" s="45" t="s">
        <v>21</v>
      </c>
      <c r="K72" s="45" t="s">
        <v>22</v>
      </c>
    </row>
    <row r="73" spans="3:11" x14ac:dyDescent="0.25">
      <c r="C73" s="45"/>
      <c r="D73" s="45"/>
      <c r="E73" s="45"/>
      <c r="F73" s="45"/>
      <c r="G73" s="45"/>
      <c r="H73" s="45"/>
      <c r="J73" s="45"/>
      <c r="K73" s="45"/>
    </row>
    <row r="74" spans="3:11" x14ac:dyDescent="0.25">
      <c r="C74" s="45"/>
      <c r="D74" s="45"/>
      <c r="E74" s="45"/>
      <c r="F74" s="45"/>
      <c r="G74" s="45"/>
      <c r="H74" s="45"/>
      <c r="J74" s="45"/>
      <c r="K74" s="45"/>
    </row>
    <row r="75" spans="3:11" x14ac:dyDescent="0.25">
      <c r="C75" s="45"/>
      <c r="D75" s="45"/>
      <c r="E75" s="45"/>
      <c r="F75" s="45"/>
      <c r="G75" s="45"/>
      <c r="H75" s="45"/>
      <c r="J75" s="45"/>
      <c r="K75" s="45"/>
    </row>
    <row r="76" spans="3:11" x14ac:dyDescent="0.25">
      <c r="C76" s="45"/>
      <c r="D76" s="45"/>
      <c r="E76" s="45"/>
      <c r="F76" s="45"/>
      <c r="G76" s="45"/>
      <c r="H76" s="45"/>
      <c r="J76" s="45"/>
      <c r="K76" s="45"/>
    </row>
    <row r="77" spans="3:11" x14ac:dyDescent="0.25">
      <c r="C77" s="45"/>
      <c r="D77" s="45"/>
      <c r="E77" s="45"/>
      <c r="F77" s="45"/>
      <c r="G77" s="45"/>
      <c r="H77" s="45"/>
      <c r="J77" s="45"/>
      <c r="K77" s="45"/>
    </row>
    <row r="78" spans="3:11" x14ac:dyDescent="0.25">
      <c r="C78" s="45"/>
      <c r="D78" s="45"/>
      <c r="E78" s="45"/>
      <c r="F78" s="45"/>
      <c r="G78" s="45"/>
      <c r="H78" s="45"/>
      <c r="J78" s="46" t="s">
        <v>6</v>
      </c>
      <c r="K78" s="46">
        <f>SUM(K73:K77)</f>
        <v>0</v>
      </c>
    </row>
    <row r="79" spans="3:11" x14ac:dyDescent="0.25">
      <c r="C79" s="45"/>
      <c r="D79" s="45"/>
      <c r="E79" s="45"/>
      <c r="F79" s="45"/>
      <c r="G79" s="45"/>
      <c r="H79" s="45"/>
    </row>
    <row r="80" spans="3:11" x14ac:dyDescent="0.25">
      <c r="C80" s="45"/>
      <c r="D80" s="45"/>
      <c r="E80" s="45"/>
      <c r="F80" s="45"/>
      <c r="G80" s="45"/>
      <c r="H80" s="45"/>
    </row>
    <row r="81" spans="3:11" x14ac:dyDescent="0.25">
      <c r="C81" s="45"/>
      <c r="D81" s="45"/>
      <c r="E81" s="45"/>
      <c r="F81" s="45"/>
      <c r="G81" s="45"/>
      <c r="H81" s="45"/>
    </row>
    <row r="82" spans="3:11" x14ac:dyDescent="0.25">
      <c r="C82" s="45"/>
      <c r="D82" s="45"/>
      <c r="E82" s="45"/>
      <c r="F82" s="45"/>
      <c r="G82" s="45"/>
      <c r="H82" s="45"/>
    </row>
    <row r="83" spans="3:11" x14ac:dyDescent="0.25">
      <c r="C83" s="45"/>
      <c r="D83" s="45"/>
      <c r="E83" s="45"/>
      <c r="F83" s="45"/>
      <c r="G83" s="45"/>
      <c r="H83" s="45"/>
    </row>
    <row r="84" spans="3:11" x14ac:dyDescent="0.25">
      <c r="C84" s="45"/>
      <c r="D84" s="45"/>
      <c r="E84" s="45"/>
      <c r="F84" s="45"/>
      <c r="G84" s="45"/>
      <c r="H84" s="45"/>
      <c r="J84" s="7" t="s">
        <v>18</v>
      </c>
    </row>
    <row r="85" spans="3:11" x14ac:dyDescent="0.25">
      <c r="C85" s="46" t="s">
        <v>6</v>
      </c>
      <c r="D85" s="46">
        <f>SUM(D73:D84)</f>
        <v>0</v>
      </c>
      <c r="E85" s="46" t="s">
        <v>6</v>
      </c>
      <c r="F85" s="46">
        <f>SUM(F73:F84)</f>
        <v>0</v>
      </c>
      <c r="G85" s="46" t="s">
        <v>6</v>
      </c>
      <c r="H85" s="46">
        <f>SUM(H73:H84)</f>
        <v>0</v>
      </c>
      <c r="J85" s="5"/>
    </row>
    <row r="88" spans="3:11" x14ac:dyDescent="0.25">
      <c r="C88" s="118" t="str">
        <f>CONCATENATE(BB6,BC6)</f>
        <v>חודש יוני: 0</v>
      </c>
      <c r="D88" s="119"/>
      <c r="E88" s="119"/>
      <c r="F88" s="119"/>
      <c r="G88" s="119"/>
      <c r="H88" s="120"/>
      <c r="I88" s="1"/>
      <c r="J88" s="118" t="s">
        <v>20</v>
      </c>
      <c r="K88" s="120"/>
    </row>
    <row r="89" spans="3:11" x14ac:dyDescent="0.25">
      <c r="C89" s="43" t="s">
        <v>2</v>
      </c>
      <c r="D89" s="43" t="s">
        <v>13</v>
      </c>
      <c r="E89" s="43" t="s">
        <v>4</v>
      </c>
      <c r="F89" s="43" t="s">
        <v>14</v>
      </c>
      <c r="G89" s="43" t="s">
        <v>3</v>
      </c>
      <c r="H89" s="43" t="s">
        <v>15</v>
      </c>
      <c r="J89" s="43" t="s">
        <v>21</v>
      </c>
      <c r="K89" s="43" t="s">
        <v>22</v>
      </c>
    </row>
    <row r="90" spans="3:11" x14ac:dyDescent="0.25">
      <c r="C90" s="43"/>
      <c r="D90" s="43"/>
      <c r="E90" s="43"/>
      <c r="F90" s="43"/>
      <c r="G90" s="43"/>
      <c r="H90" s="43"/>
      <c r="J90" s="43"/>
      <c r="K90" s="43"/>
    </row>
    <row r="91" spans="3:11" x14ac:dyDescent="0.25">
      <c r="C91" s="43"/>
      <c r="D91" s="43"/>
      <c r="E91" s="43"/>
      <c r="F91" s="43"/>
      <c r="G91" s="43"/>
      <c r="H91" s="43"/>
      <c r="J91" s="43"/>
      <c r="K91" s="43"/>
    </row>
    <row r="92" spans="3:11" x14ac:dyDescent="0.25">
      <c r="C92" s="43"/>
      <c r="D92" s="43"/>
      <c r="E92" s="43"/>
      <c r="F92" s="43"/>
      <c r="G92" s="43"/>
      <c r="H92" s="43"/>
      <c r="J92" s="43"/>
      <c r="K92" s="43"/>
    </row>
    <row r="93" spans="3:11" x14ac:dyDescent="0.25">
      <c r="C93" s="43"/>
      <c r="D93" s="43"/>
      <c r="E93" s="43"/>
      <c r="F93" s="43"/>
      <c r="G93" s="43"/>
      <c r="H93" s="43"/>
      <c r="J93" s="43"/>
      <c r="K93" s="43"/>
    </row>
    <row r="94" spans="3:11" x14ac:dyDescent="0.25">
      <c r="C94" s="43"/>
      <c r="D94" s="43"/>
      <c r="E94" s="43"/>
      <c r="F94" s="43"/>
      <c r="G94" s="43"/>
      <c r="H94" s="43"/>
      <c r="J94" s="43"/>
      <c r="K94" s="43"/>
    </row>
    <row r="95" spans="3:11" x14ac:dyDescent="0.25">
      <c r="C95" s="43"/>
      <c r="D95" s="43"/>
      <c r="E95" s="43"/>
      <c r="F95" s="43"/>
      <c r="G95" s="43"/>
      <c r="H95" s="43"/>
      <c r="J95" s="44" t="s">
        <v>6</v>
      </c>
      <c r="K95" s="44">
        <f>SUM(K90:K94)</f>
        <v>0</v>
      </c>
    </row>
    <row r="96" spans="3:11" x14ac:dyDescent="0.25">
      <c r="C96" s="43"/>
      <c r="D96" s="43"/>
      <c r="E96" s="43"/>
      <c r="F96" s="43"/>
      <c r="G96" s="43"/>
      <c r="H96" s="43"/>
    </row>
    <row r="97" spans="3:11" x14ac:dyDescent="0.25">
      <c r="C97" s="43"/>
      <c r="D97" s="43"/>
      <c r="E97" s="43"/>
      <c r="F97" s="43"/>
      <c r="G97" s="43"/>
      <c r="H97" s="43"/>
    </row>
    <row r="98" spans="3:11" x14ac:dyDescent="0.25">
      <c r="C98" s="43"/>
      <c r="D98" s="43"/>
      <c r="E98" s="43"/>
      <c r="F98" s="43"/>
      <c r="G98" s="43"/>
      <c r="H98" s="43"/>
    </row>
    <row r="99" spans="3:11" x14ac:dyDescent="0.25">
      <c r="C99" s="43"/>
      <c r="D99" s="43"/>
      <c r="E99" s="43"/>
      <c r="F99" s="43"/>
      <c r="G99" s="43"/>
      <c r="H99" s="43"/>
    </row>
    <row r="100" spans="3:11" x14ac:dyDescent="0.25">
      <c r="C100" s="43"/>
      <c r="D100" s="43"/>
      <c r="E100" s="43"/>
      <c r="F100" s="43"/>
      <c r="G100" s="43"/>
      <c r="H100" s="43"/>
    </row>
    <row r="101" spans="3:11" x14ac:dyDescent="0.25">
      <c r="C101" s="43"/>
      <c r="D101" s="43"/>
      <c r="E101" s="43"/>
      <c r="F101" s="43"/>
      <c r="G101" s="43"/>
      <c r="H101" s="43"/>
      <c r="J101" s="28" t="s">
        <v>18</v>
      </c>
    </row>
    <row r="102" spans="3:11" x14ac:dyDescent="0.25">
      <c r="C102" s="44" t="s">
        <v>6</v>
      </c>
      <c r="D102" s="44">
        <f>SUM(D90:D101)</f>
        <v>0</v>
      </c>
      <c r="E102" s="44" t="s">
        <v>6</v>
      </c>
      <c r="F102" s="44">
        <f>SUM(F90:F101)</f>
        <v>0</v>
      </c>
      <c r="G102" s="44" t="s">
        <v>6</v>
      </c>
      <c r="H102" s="44">
        <f>SUM(H90:H101)</f>
        <v>0</v>
      </c>
      <c r="J102" s="6"/>
    </row>
    <row r="105" spans="3:11" x14ac:dyDescent="0.25">
      <c r="C105" s="109" t="str">
        <f>CONCATENATE(BB7,BC7)</f>
        <v>חודש יולי: 0</v>
      </c>
      <c r="D105" s="110"/>
      <c r="E105" s="110"/>
      <c r="F105" s="110"/>
      <c r="G105" s="110"/>
      <c r="H105" s="111"/>
      <c r="I105" s="1"/>
      <c r="J105" s="109" t="s">
        <v>20</v>
      </c>
      <c r="K105" s="111"/>
    </row>
    <row r="106" spans="3:11" x14ac:dyDescent="0.25">
      <c r="C106" s="40" t="s">
        <v>2</v>
      </c>
      <c r="D106" s="40" t="s">
        <v>13</v>
      </c>
      <c r="E106" s="40" t="s">
        <v>4</v>
      </c>
      <c r="F106" s="40" t="s">
        <v>14</v>
      </c>
      <c r="G106" s="40" t="s">
        <v>3</v>
      </c>
      <c r="H106" s="40" t="s">
        <v>15</v>
      </c>
      <c r="J106" s="40" t="s">
        <v>21</v>
      </c>
      <c r="K106" s="40" t="s">
        <v>22</v>
      </c>
    </row>
    <row r="107" spans="3:11" x14ac:dyDescent="0.25">
      <c r="C107" s="40"/>
      <c r="D107" s="40"/>
      <c r="E107" s="40"/>
      <c r="F107" s="40"/>
      <c r="G107" s="40"/>
      <c r="H107" s="40"/>
      <c r="J107" s="40"/>
      <c r="K107" s="40"/>
    </row>
    <row r="108" spans="3:11" x14ac:dyDescent="0.25">
      <c r="C108" s="40"/>
      <c r="D108" s="40"/>
      <c r="E108" s="40"/>
      <c r="F108" s="40"/>
      <c r="G108" s="40"/>
      <c r="H108" s="40"/>
      <c r="J108" s="40"/>
      <c r="K108" s="40"/>
    </row>
    <row r="109" spans="3:11" x14ac:dyDescent="0.25">
      <c r="C109" s="40"/>
      <c r="D109" s="40"/>
      <c r="E109" s="40"/>
      <c r="F109" s="40"/>
      <c r="G109" s="40"/>
      <c r="H109" s="40"/>
      <c r="J109" s="40"/>
      <c r="K109" s="40"/>
    </row>
    <row r="110" spans="3:11" x14ac:dyDescent="0.25">
      <c r="C110" s="40"/>
      <c r="D110" s="40"/>
      <c r="E110" s="40"/>
      <c r="F110" s="40"/>
      <c r="G110" s="40"/>
      <c r="H110" s="40"/>
      <c r="J110" s="40"/>
      <c r="K110" s="40"/>
    </row>
    <row r="111" spans="3:11" x14ac:dyDescent="0.25">
      <c r="C111" s="40"/>
      <c r="D111" s="40"/>
      <c r="E111" s="40"/>
      <c r="F111" s="40"/>
      <c r="G111" s="40"/>
      <c r="H111" s="40"/>
      <c r="J111" s="40"/>
      <c r="K111" s="40"/>
    </row>
    <row r="112" spans="3:11" x14ac:dyDescent="0.25">
      <c r="C112" s="40"/>
      <c r="D112" s="40"/>
      <c r="E112" s="40"/>
      <c r="F112" s="40"/>
      <c r="G112" s="40"/>
      <c r="H112" s="40"/>
      <c r="J112" s="41" t="s">
        <v>6</v>
      </c>
      <c r="K112" s="41">
        <f>SUM(K107:K111)</f>
        <v>0</v>
      </c>
    </row>
    <row r="113" spans="3:11" x14ac:dyDescent="0.25">
      <c r="C113" s="40"/>
      <c r="D113" s="40"/>
      <c r="E113" s="40"/>
      <c r="F113" s="40"/>
      <c r="G113" s="40"/>
      <c r="H113" s="40"/>
    </row>
    <row r="114" spans="3:11" x14ac:dyDescent="0.25">
      <c r="C114" s="40"/>
      <c r="D114" s="40"/>
      <c r="E114" s="40"/>
      <c r="F114" s="40"/>
      <c r="G114" s="40"/>
      <c r="H114" s="40"/>
    </row>
    <row r="115" spans="3:11" x14ac:dyDescent="0.25">
      <c r="C115" s="40"/>
      <c r="D115" s="40"/>
      <c r="E115" s="40"/>
      <c r="F115" s="40"/>
      <c r="G115" s="40"/>
      <c r="H115" s="40"/>
    </row>
    <row r="116" spans="3:11" x14ac:dyDescent="0.25">
      <c r="C116" s="40"/>
      <c r="D116" s="40"/>
      <c r="E116" s="40"/>
      <c r="F116" s="40"/>
      <c r="G116" s="40"/>
      <c r="H116" s="40"/>
    </row>
    <row r="117" spans="3:11" x14ac:dyDescent="0.25">
      <c r="C117" s="40"/>
      <c r="D117" s="40"/>
      <c r="E117" s="40"/>
      <c r="F117" s="40"/>
      <c r="G117" s="40"/>
      <c r="H117" s="40"/>
    </row>
    <row r="118" spans="3:11" x14ac:dyDescent="0.25">
      <c r="C118" s="40"/>
      <c r="D118" s="40"/>
      <c r="E118" s="40"/>
      <c r="F118" s="40"/>
      <c r="G118" s="40"/>
      <c r="H118" s="40"/>
      <c r="J118" s="39" t="s">
        <v>18</v>
      </c>
    </row>
    <row r="119" spans="3:11" x14ac:dyDescent="0.25">
      <c r="C119" s="41" t="s">
        <v>6</v>
      </c>
      <c r="D119" s="41">
        <f>SUM(D107:D118)</f>
        <v>0</v>
      </c>
      <c r="E119" s="41" t="s">
        <v>6</v>
      </c>
      <c r="F119" s="41">
        <f>SUM(F107:F118)</f>
        <v>0</v>
      </c>
      <c r="G119" s="41" t="s">
        <v>6</v>
      </c>
      <c r="H119" s="41">
        <f>SUM(H107:H118)</f>
        <v>0</v>
      </c>
      <c r="J119" s="42"/>
    </row>
    <row r="122" spans="3:11" x14ac:dyDescent="0.25">
      <c r="C122" s="87" t="str">
        <f>CONCATENATE(BB8,BC8)</f>
        <v>חודש אוגוסט: 0</v>
      </c>
      <c r="D122" s="88"/>
      <c r="E122" s="88"/>
      <c r="F122" s="88"/>
      <c r="G122" s="88"/>
      <c r="H122" s="89"/>
      <c r="I122" s="1"/>
      <c r="J122" s="87" t="s">
        <v>20</v>
      </c>
      <c r="K122" s="89"/>
    </row>
    <row r="123" spans="3:11" x14ac:dyDescent="0.25">
      <c r="C123" s="35" t="s">
        <v>2</v>
      </c>
      <c r="D123" s="35" t="s">
        <v>13</v>
      </c>
      <c r="E123" s="35" t="s">
        <v>4</v>
      </c>
      <c r="F123" s="35" t="s">
        <v>14</v>
      </c>
      <c r="G123" s="35" t="s">
        <v>3</v>
      </c>
      <c r="H123" s="35" t="s">
        <v>15</v>
      </c>
      <c r="J123" s="35" t="s">
        <v>21</v>
      </c>
      <c r="K123" s="35" t="s">
        <v>22</v>
      </c>
    </row>
    <row r="124" spans="3:11" x14ac:dyDescent="0.25">
      <c r="C124" s="36"/>
      <c r="D124" s="36"/>
      <c r="E124" s="36"/>
      <c r="F124" s="36"/>
      <c r="G124" s="36"/>
      <c r="H124" s="36"/>
      <c r="J124" s="36"/>
      <c r="K124" s="36"/>
    </row>
    <row r="125" spans="3:11" x14ac:dyDescent="0.25">
      <c r="C125" s="36"/>
      <c r="D125" s="36"/>
      <c r="E125" s="36"/>
      <c r="F125" s="36"/>
      <c r="G125" s="36"/>
      <c r="H125" s="36"/>
      <c r="J125" s="36"/>
      <c r="K125" s="36"/>
    </row>
    <row r="126" spans="3:11" x14ac:dyDescent="0.25">
      <c r="C126" s="36"/>
      <c r="D126" s="36"/>
      <c r="E126" s="36"/>
      <c r="F126" s="36"/>
      <c r="G126" s="36"/>
      <c r="H126" s="36"/>
      <c r="J126" s="36"/>
      <c r="K126" s="36"/>
    </row>
    <row r="127" spans="3:11" x14ac:dyDescent="0.25">
      <c r="C127" s="36"/>
      <c r="D127" s="36"/>
      <c r="E127" s="36"/>
      <c r="F127" s="36"/>
      <c r="G127" s="36"/>
      <c r="H127" s="36"/>
      <c r="J127" s="36"/>
      <c r="K127" s="36"/>
    </row>
    <row r="128" spans="3:11" x14ac:dyDescent="0.25">
      <c r="C128" s="36"/>
      <c r="D128" s="36"/>
      <c r="E128" s="36"/>
      <c r="F128" s="36"/>
      <c r="G128" s="36"/>
      <c r="H128" s="36"/>
      <c r="J128" s="36"/>
      <c r="K128" s="36"/>
    </row>
    <row r="129" spans="3:11" x14ac:dyDescent="0.25">
      <c r="C129" s="36"/>
      <c r="D129" s="36"/>
      <c r="E129" s="36"/>
      <c r="F129" s="36"/>
      <c r="G129" s="36"/>
      <c r="H129" s="36"/>
      <c r="J129" s="37" t="s">
        <v>6</v>
      </c>
      <c r="K129" s="37">
        <f>SUM(K124:K128)</f>
        <v>0</v>
      </c>
    </row>
    <row r="130" spans="3:11" x14ac:dyDescent="0.25">
      <c r="C130" s="36"/>
      <c r="D130" s="36"/>
      <c r="E130" s="36"/>
      <c r="F130" s="36"/>
      <c r="G130" s="36"/>
      <c r="H130" s="36"/>
    </row>
    <row r="131" spans="3:11" x14ac:dyDescent="0.25">
      <c r="C131" s="36"/>
      <c r="D131" s="36"/>
      <c r="E131" s="36"/>
      <c r="F131" s="36"/>
      <c r="G131" s="36"/>
      <c r="H131" s="36"/>
    </row>
    <row r="132" spans="3:11" x14ac:dyDescent="0.25">
      <c r="C132" s="36"/>
      <c r="D132" s="36"/>
      <c r="E132" s="36"/>
      <c r="F132" s="36"/>
      <c r="G132" s="36"/>
      <c r="H132" s="36"/>
    </row>
    <row r="133" spans="3:11" x14ac:dyDescent="0.25">
      <c r="C133" s="36"/>
      <c r="D133" s="36"/>
      <c r="E133" s="36"/>
      <c r="F133" s="36"/>
      <c r="G133" s="36"/>
      <c r="H133" s="36"/>
    </row>
    <row r="134" spans="3:11" x14ac:dyDescent="0.25">
      <c r="C134" s="36"/>
      <c r="D134" s="36"/>
      <c r="E134" s="36"/>
      <c r="F134" s="36"/>
      <c r="G134" s="36"/>
      <c r="H134" s="36"/>
    </row>
    <row r="135" spans="3:11" x14ac:dyDescent="0.25">
      <c r="C135" s="36"/>
      <c r="D135" s="36"/>
      <c r="E135" s="36"/>
      <c r="F135" s="36"/>
      <c r="G135" s="36"/>
      <c r="H135" s="36"/>
      <c r="J135" s="34" t="s">
        <v>18</v>
      </c>
    </row>
    <row r="136" spans="3:11" x14ac:dyDescent="0.25">
      <c r="C136" s="37" t="s">
        <v>6</v>
      </c>
      <c r="D136" s="37">
        <f>SUM(D124:D135)</f>
        <v>0</v>
      </c>
      <c r="E136" s="37" t="s">
        <v>6</v>
      </c>
      <c r="F136" s="37">
        <f>SUM(F124:F135)</f>
        <v>0</v>
      </c>
      <c r="G136" s="37" t="s">
        <v>6</v>
      </c>
      <c r="H136" s="37">
        <f>SUM(H124:H135)</f>
        <v>0</v>
      </c>
      <c r="J136" s="38"/>
    </row>
    <row r="139" spans="3:11" x14ac:dyDescent="0.25">
      <c r="C139" s="90" t="str">
        <f>CONCATENATE(BB9,BC9)</f>
        <v>חודש ספטמבר: 0</v>
      </c>
      <c r="D139" s="91"/>
      <c r="E139" s="91"/>
      <c r="F139" s="91"/>
      <c r="G139" s="91"/>
      <c r="H139" s="92"/>
      <c r="I139" s="1"/>
      <c r="J139" s="90" t="s">
        <v>20</v>
      </c>
      <c r="K139" s="92"/>
    </row>
    <row r="140" spans="3:11" x14ac:dyDescent="0.25">
      <c r="C140" s="30" t="s">
        <v>2</v>
      </c>
      <c r="D140" s="30" t="s">
        <v>13</v>
      </c>
      <c r="E140" s="30" t="s">
        <v>4</v>
      </c>
      <c r="F140" s="30" t="s">
        <v>14</v>
      </c>
      <c r="G140" s="30" t="s">
        <v>3</v>
      </c>
      <c r="H140" s="30" t="s">
        <v>15</v>
      </c>
      <c r="I140" s="8"/>
      <c r="J140" s="30" t="s">
        <v>21</v>
      </c>
      <c r="K140" s="30" t="s">
        <v>22</v>
      </c>
    </row>
    <row r="141" spans="3:11" x14ac:dyDescent="0.25">
      <c r="C141" s="31"/>
      <c r="D141" s="31"/>
      <c r="E141" s="31"/>
      <c r="F141" s="31"/>
      <c r="G141" s="31"/>
      <c r="H141" s="31"/>
      <c r="J141" s="31"/>
      <c r="K141" s="31"/>
    </row>
    <row r="142" spans="3:11" x14ac:dyDescent="0.25">
      <c r="C142" s="31"/>
      <c r="D142" s="31"/>
      <c r="E142" s="31"/>
      <c r="F142" s="31"/>
      <c r="G142" s="31"/>
      <c r="H142" s="31"/>
      <c r="J142" s="31"/>
      <c r="K142" s="31"/>
    </row>
    <row r="143" spans="3:11" x14ac:dyDescent="0.25">
      <c r="C143" s="31"/>
      <c r="D143" s="31"/>
      <c r="E143" s="31"/>
      <c r="F143" s="31"/>
      <c r="G143" s="31"/>
      <c r="H143" s="31"/>
      <c r="J143" s="31"/>
      <c r="K143" s="31"/>
    </row>
    <row r="144" spans="3:11" x14ac:dyDescent="0.25">
      <c r="C144" s="31"/>
      <c r="D144" s="31"/>
      <c r="E144" s="31"/>
      <c r="F144" s="31"/>
      <c r="G144" s="31"/>
      <c r="H144" s="31"/>
      <c r="J144" s="31"/>
      <c r="K144" s="31"/>
    </row>
    <row r="145" spans="3:11" x14ac:dyDescent="0.25">
      <c r="C145" s="31"/>
      <c r="D145" s="31"/>
      <c r="E145" s="31"/>
      <c r="F145" s="31"/>
      <c r="G145" s="31"/>
      <c r="H145" s="31"/>
      <c r="J145" s="31"/>
      <c r="K145" s="31"/>
    </row>
    <row r="146" spans="3:11" x14ac:dyDescent="0.25">
      <c r="C146" s="31"/>
      <c r="D146" s="31"/>
      <c r="E146" s="31"/>
      <c r="F146" s="31"/>
      <c r="G146" s="31"/>
      <c r="H146" s="31"/>
      <c r="J146" s="32" t="s">
        <v>6</v>
      </c>
      <c r="K146" s="32">
        <f>SUM(K141:K145)</f>
        <v>0</v>
      </c>
    </row>
    <row r="147" spans="3:11" x14ac:dyDescent="0.25">
      <c r="C147" s="31"/>
      <c r="D147" s="31"/>
      <c r="E147" s="31"/>
      <c r="F147" s="31"/>
      <c r="G147" s="31"/>
      <c r="H147" s="31"/>
    </row>
    <row r="148" spans="3:11" x14ac:dyDescent="0.25">
      <c r="C148" s="31"/>
      <c r="D148" s="31"/>
      <c r="E148" s="31"/>
      <c r="F148" s="31"/>
      <c r="G148" s="31"/>
      <c r="H148" s="31"/>
    </row>
    <row r="149" spans="3:11" x14ac:dyDescent="0.25">
      <c r="C149" s="31"/>
      <c r="D149" s="31"/>
      <c r="E149" s="31"/>
      <c r="F149" s="31"/>
      <c r="G149" s="31"/>
      <c r="H149" s="31"/>
    </row>
    <row r="150" spans="3:11" x14ac:dyDescent="0.25">
      <c r="C150" s="31"/>
      <c r="D150" s="31"/>
      <c r="E150" s="31"/>
      <c r="F150" s="31"/>
      <c r="G150" s="31"/>
      <c r="H150" s="31"/>
    </row>
    <row r="151" spans="3:11" x14ac:dyDescent="0.25">
      <c r="C151" s="31"/>
      <c r="D151" s="31"/>
      <c r="E151" s="31"/>
      <c r="F151" s="31"/>
      <c r="G151" s="31"/>
      <c r="H151" s="31"/>
    </row>
    <row r="152" spans="3:11" x14ac:dyDescent="0.25">
      <c r="C152" s="31"/>
      <c r="D152" s="31"/>
      <c r="E152" s="31"/>
      <c r="F152" s="31"/>
      <c r="G152" s="31"/>
      <c r="H152" s="31"/>
      <c r="J152" s="29" t="s">
        <v>18</v>
      </c>
    </row>
    <row r="153" spans="3:11" x14ac:dyDescent="0.25">
      <c r="C153" s="32" t="s">
        <v>6</v>
      </c>
      <c r="D153" s="32">
        <f>SUM(D141:D152)</f>
        <v>0</v>
      </c>
      <c r="E153" s="32" t="s">
        <v>6</v>
      </c>
      <c r="F153" s="32">
        <f>SUM(F141:F152)</f>
        <v>0</v>
      </c>
      <c r="G153" s="32" t="s">
        <v>6</v>
      </c>
      <c r="H153" s="32">
        <f>SUM(H141:H152)</f>
        <v>0</v>
      </c>
      <c r="J153" s="33"/>
    </row>
    <row r="156" spans="3:11" x14ac:dyDescent="0.25">
      <c r="C156" s="93" t="str">
        <f>CONCATENATE(BB10,BC10)</f>
        <v>חודש אוקטובר: 0</v>
      </c>
      <c r="D156" s="94"/>
      <c r="E156" s="94"/>
      <c r="F156" s="94"/>
      <c r="G156" s="94"/>
      <c r="H156" s="95"/>
      <c r="I156" s="1"/>
      <c r="J156" s="93" t="s">
        <v>20</v>
      </c>
      <c r="K156" s="95"/>
    </row>
    <row r="157" spans="3:11" x14ac:dyDescent="0.25">
      <c r="C157" s="9" t="s">
        <v>2</v>
      </c>
      <c r="D157" s="9" t="s">
        <v>13</v>
      </c>
      <c r="E157" s="9" t="s">
        <v>4</v>
      </c>
      <c r="F157" s="9" t="s">
        <v>14</v>
      </c>
      <c r="G157" s="9" t="s">
        <v>3</v>
      </c>
      <c r="H157" s="9" t="s">
        <v>15</v>
      </c>
      <c r="I157" s="8"/>
      <c r="J157" s="9" t="s">
        <v>21</v>
      </c>
      <c r="K157" s="9" t="s">
        <v>22</v>
      </c>
    </row>
    <row r="158" spans="3:11" x14ac:dyDescent="0.25">
      <c r="C158" s="10"/>
      <c r="D158" s="10"/>
      <c r="E158" s="10"/>
      <c r="F158" s="10"/>
      <c r="G158" s="10"/>
      <c r="H158" s="10"/>
      <c r="J158" s="10"/>
      <c r="K158" s="10"/>
    </row>
    <row r="159" spans="3:11" x14ac:dyDescent="0.25">
      <c r="C159" s="10"/>
      <c r="D159" s="10"/>
      <c r="E159" s="10"/>
      <c r="F159" s="10"/>
      <c r="G159" s="10"/>
      <c r="H159" s="10"/>
      <c r="J159" s="10"/>
      <c r="K159" s="10"/>
    </row>
    <row r="160" spans="3:11" x14ac:dyDescent="0.25">
      <c r="C160" s="10"/>
      <c r="D160" s="10"/>
      <c r="E160" s="10"/>
      <c r="F160" s="10"/>
      <c r="G160" s="10"/>
      <c r="H160" s="10"/>
      <c r="J160" s="10"/>
      <c r="K160" s="10"/>
    </row>
    <row r="161" spans="3:11" x14ac:dyDescent="0.25">
      <c r="C161" s="10"/>
      <c r="D161" s="10"/>
      <c r="E161" s="10"/>
      <c r="F161" s="10"/>
      <c r="G161" s="10"/>
      <c r="H161" s="10"/>
      <c r="J161" s="10"/>
      <c r="K161" s="10"/>
    </row>
    <row r="162" spans="3:11" x14ac:dyDescent="0.25">
      <c r="C162" s="10"/>
      <c r="D162" s="10"/>
      <c r="E162" s="10"/>
      <c r="F162" s="10"/>
      <c r="G162" s="10"/>
      <c r="H162" s="10"/>
      <c r="J162" s="10"/>
      <c r="K162" s="10"/>
    </row>
    <row r="163" spans="3:11" x14ac:dyDescent="0.25">
      <c r="C163" s="10"/>
      <c r="D163" s="10"/>
      <c r="E163" s="10"/>
      <c r="F163" s="10"/>
      <c r="G163" s="10"/>
      <c r="H163" s="10"/>
      <c r="J163" s="18" t="s">
        <v>6</v>
      </c>
      <c r="K163" s="18">
        <f>SUM(K158:K162)</f>
        <v>0</v>
      </c>
    </row>
    <row r="164" spans="3:11" x14ac:dyDescent="0.25">
      <c r="C164" s="10"/>
      <c r="D164" s="10"/>
      <c r="E164" s="10"/>
      <c r="F164" s="10"/>
      <c r="G164" s="10"/>
      <c r="H164" s="10"/>
    </row>
    <row r="165" spans="3:11" x14ac:dyDescent="0.25">
      <c r="C165" s="10"/>
      <c r="D165" s="10"/>
      <c r="E165" s="10"/>
      <c r="F165" s="10"/>
      <c r="G165" s="10"/>
      <c r="H165" s="10"/>
    </row>
    <row r="166" spans="3:11" x14ac:dyDescent="0.25">
      <c r="C166" s="10"/>
      <c r="D166" s="10"/>
      <c r="E166" s="10"/>
      <c r="F166" s="10"/>
      <c r="G166" s="10"/>
      <c r="H166" s="10"/>
    </row>
    <row r="167" spans="3:11" x14ac:dyDescent="0.25">
      <c r="C167" s="10"/>
      <c r="D167" s="10"/>
      <c r="E167" s="10"/>
      <c r="F167" s="10"/>
      <c r="G167" s="10"/>
      <c r="H167" s="10"/>
    </row>
    <row r="168" spans="3:11" x14ac:dyDescent="0.25">
      <c r="C168" s="10"/>
      <c r="D168" s="10"/>
      <c r="E168" s="10"/>
      <c r="F168" s="10"/>
      <c r="G168" s="10"/>
      <c r="H168" s="10"/>
    </row>
    <row r="169" spans="3:11" x14ac:dyDescent="0.25">
      <c r="C169" s="10"/>
      <c r="D169" s="10"/>
      <c r="E169" s="10"/>
      <c r="F169" s="10"/>
      <c r="G169" s="10"/>
      <c r="H169" s="10"/>
      <c r="J169" s="17" t="s">
        <v>18</v>
      </c>
    </row>
    <row r="170" spans="3:11" x14ac:dyDescent="0.25">
      <c r="C170" s="18" t="s">
        <v>6</v>
      </c>
      <c r="D170" s="18">
        <f>SUM(D158:D169)</f>
        <v>0</v>
      </c>
      <c r="E170" s="18" t="s">
        <v>6</v>
      </c>
      <c r="F170" s="18">
        <f>SUM(F158:F169)</f>
        <v>0</v>
      </c>
      <c r="G170" s="18" t="s">
        <v>6</v>
      </c>
      <c r="H170" s="18">
        <f>SUM(H158:H169)</f>
        <v>0</v>
      </c>
      <c r="J170" s="15"/>
    </row>
    <row r="173" spans="3:11" x14ac:dyDescent="0.25">
      <c r="C173" s="84" t="str">
        <f>CONCATENATE(BB11,BC11)</f>
        <v>חודש נובמבר: 0</v>
      </c>
      <c r="D173" s="85"/>
      <c r="E173" s="85"/>
      <c r="F173" s="85"/>
      <c r="G173" s="85"/>
      <c r="H173" s="86"/>
      <c r="I173" s="1"/>
      <c r="J173" s="84" t="s">
        <v>20</v>
      </c>
      <c r="K173" s="86"/>
    </row>
    <row r="174" spans="3:11" x14ac:dyDescent="0.25">
      <c r="C174" s="59" t="s">
        <v>2</v>
      </c>
      <c r="D174" s="59" t="s">
        <v>13</v>
      </c>
      <c r="E174" s="59" t="s">
        <v>4</v>
      </c>
      <c r="F174" s="59" t="s">
        <v>14</v>
      </c>
      <c r="G174" s="59" t="s">
        <v>3</v>
      </c>
      <c r="H174" s="59" t="s">
        <v>15</v>
      </c>
      <c r="I174" s="8"/>
      <c r="J174" s="59" t="s">
        <v>21</v>
      </c>
      <c r="K174" s="59" t="s">
        <v>22</v>
      </c>
    </row>
    <row r="175" spans="3:11" x14ac:dyDescent="0.25">
      <c r="C175" s="60"/>
      <c r="D175" s="60"/>
      <c r="E175" s="60"/>
      <c r="F175" s="60"/>
      <c r="G175" s="60"/>
      <c r="H175" s="60"/>
      <c r="J175" s="60"/>
      <c r="K175" s="60"/>
    </row>
    <row r="176" spans="3:11" x14ac:dyDescent="0.25">
      <c r="C176" s="60"/>
      <c r="D176" s="60"/>
      <c r="E176" s="60"/>
      <c r="F176" s="60"/>
      <c r="G176" s="60"/>
      <c r="H176" s="60"/>
      <c r="J176" s="60"/>
      <c r="K176" s="60"/>
    </row>
    <row r="177" spans="3:11" x14ac:dyDescent="0.25">
      <c r="C177" s="60"/>
      <c r="D177" s="60"/>
      <c r="E177" s="60"/>
      <c r="F177" s="60"/>
      <c r="G177" s="60"/>
      <c r="H177" s="60"/>
      <c r="J177" s="60"/>
      <c r="K177" s="60"/>
    </row>
    <row r="178" spans="3:11" x14ac:dyDescent="0.25">
      <c r="C178" s="60"/>
      <c r="D178" s="60"/>
      <c r="E178" s="60"/>
      <c r="F178" s="60"/>
      <c r="G178" s="60"/>
      <c r="H178" s="60"/>
      <c r="J178" s="60"/>
      <c r="K178" s="60"/>
    </row>
    <row r="179" spans="3:11" x14ac:dyDescent="0.25">
      <c r="C179" s="60"/>
      <c r="D179" s="60"/>
      <c r="E179" s="60"/>
      <c r="F179" s="60"/>
      <c r="G179" s="60"/>
      <c r="H179" s="60"/>
      <c r="J179" s="60"/>
      <c r="K179" s="60"/>
    </row>
    <row r="180" spans="3:11" x14ac:dyDescent="0.25">
      <c r="C180" s="60"/>
      <c r="D180" s="60"/>
      <c r="E180" s="60"/>
      <c r="F180" s="60"/>
      <c r="G180" s="60"/>
      <c r="H180" s="60"/>
      <c r="J180" s="62" t="s">
        <v>6</v>
      </c>
      <c r="K180" s="62">
        <f>SUM(K175:K179)</f>
        <v>0</v>
      </c>
    </row>
    <row r="181" spans="3:11" x14ac:dyDescent="0.25">
      <c r="C181" s="60"/>
      <c r="D181" s="60"/>
      <c r="E181" s="60"/>
      <c r="F181" s="60"/>
      <c r="G181" s="60"/>
      <c r="H181" s="60"/>
    </row>
    <row r="182" spans="3:11" x14ac:dyDescent="0.25">
      <c r="C182" s="60"/>
      <c r="D182" s="60"/>
      <c r="E182" s="60"/>
      <c r="F182" s="60"/>
      <c r="G182" s="60"/>
      <c r="H182" s="60"/>
    </row>
    <row r="183" spans="3:11" x14ac:dyDescent="0.25">
      <c r="C183" s="60"/>
      <c r="D183" s="60"/>
      <c r="E183" s="60"/>
      <c r="F183" s="60"/>
      <c r="G183" s="60"/>
      <c r="H183" s="60"/>
    </row>
    <row r="184" spans="3:11" x14ac:dyDescent="0.25">
      <c r="C184" s="60"/>
      <c r="D184" s="60"/>
      <c r="E184" s="60"/>
      <c r="F184" s="60"/>
      <c r="G184" s="60"/>
      <c r="H184" s="60"/>
    </row>
    <row r="185" spans="3:11" x14ac:dyDescent="0.25">
      <c r="C185" s="60"/>
      <c r="D185" s="60"/>
      <c r="E185" s="60"/>
      <c r="F185" s="60"/>
      <c r="G185" s="60"/>
      <c r="H185" s="60"/>
    </row>
    <row r="186" spans="3:11" x14ac:dyDescent="0.25">
      <c r="C186" s="60"/>
      <c r="D186" s="60"/>
      <c r="E186" s="60"/>
      <c r="F186" s="60"/>
      <c r="G186" s="60"/>
      <c r="H186" s="60"/>
      <c r="J186" s="58" t="s">
        <v>18</v>
      </c>
    </row>
    <row r="187" spans="3:11" x14ac:dyDescent="0.25">
      <c r="C187" s="61" t="s">
        <v>6</v>
      </c>
      <c r="D187" s="61">
        <f>SUM(D175:D186)</f>
        <v>0</v>
      </c>
      <c r="E187" s="61" t="s">
        <v>6</v>
      </c>
      <c r="F187" s="61">
        <f>SUM(F175:F186)</f>
        <v>0</v>
      </c>
      <c r="G187" s="61" t="s">
        <v>6</v>
      </c>
      <c r="H187" s="61">
        <f>SUM(H175:H186)</f>
        <v>0</v>
      </c>
      <c r="J187" s="63"/>
    </row>
    <row r="190" spans="3:11" x14ac:dyDescent="0.25">
      <c r="C190" s="96" t="str">
        <f>CONCATENATE(BB12,BC12)</f>
        <v>חודש דצמבר: 0</v>
      </c>
      <c r="D190" s="97"/>
      <c r="E190" s="97"/>
      <c r="F190" s="97"/>
      <c r="G190" s="97"/>
      <c r="H190" s="98"/>
      <c r="I190" s="1"/>
      <c r="J190" s="96" t="s">
        <v>20</v>
      </c>
      <c r="K190" s="98"/>
    </row>
    <row r="191" spans="3:11" x14ac:dyDescent="0.25">
      <c r="C191" s="12" t="s">
        <v>2</v>
      </c>
      <c r="D191" s="12" t="s">
        <v>13</v>
      </c>
      <c r="E191" s="12" t="s">
        <v>4</v>
      </c>
      <c r="F191" s="12" t="s">
        <v>14</v>
      </c>
      <c r="G191" s="12" t="s">
        <v>3</v>
      </c>
      <c r="H191" s="12" t="s">
        <v>15</v>
      </c>
      <c r="I191" s="8"/>
      <c r="J191" s="12" t="s">
        <v>21</v>
      </c>
      <c r="K191" s="12" t="s">
        <v>22</v>
      </c>
    </row>
    <row r="192" spans="3:11" x14ac:dyDescent="0.25">
      <c r="C192" s="13"/>
      <c r="D192" s="13"/>
      <c r="E192" s="13"/>
      <c r="F192" s="13"/>
      <c r="G192" s="13"/>
      <c r="H192" s="13"/>
      <c r="J192" s="13"/>
      <c r="K192" s="13"/>
    </row>
    <row r="193" spans="3:11" x14ac:dyDescent="0.25">
      <c r="C193" s="13"/>
      <c r="D193" s="13"/>
      <c r="E193" s="13"/>
      <c r="F193" s="13"/>
      <c r="G193" s="13"/>
      <c r="H193" s="13"/>
      <c r="J193" s="13"/>
      <c r="K193" s="13"/>
    </row>
    <row r="194" spans="3:11" x14ac:dyDescent="0.25">
      <c r="C194" s="13"/>
      <c r="D194" s="13"/>
      <c r="E194" s="13"/>
      <c r="F194" s="13"/>
      <c r="G194" s="13"/>
      <c r="H194" s="13"/>
      <c r="J194" s="13"/>
      <c r="K194" s="13"/>
    </row>
    <row r="195" spans="3:11" x14ac:dyDescent="0.25">
      <c r="C195" s="13"/>
      <c r="D195" s="13"/>
      <c r="E195" s="13"/>
      <c r="F195" s="13"/>
      <c r="G195" s="13"/>
      <c r="H195" s="13"/>
      <c r="J195" s="13"/>
      <c r="K195" s="13"/>
    </row>
    <row r="196" spans="3:11" x14ac:dyDescent="0.25">
      <c r="C196" s="13"/>
      <c r="D196" s="13"/>
      <c r="E196" s="13"/>
      <c r="F196" s="13"/>
      <c r="G196" s="13"/>
      <c r="H196" s="13"/>
      <c r="J196" s="13"/>
      <c r="K196" s="13"/>
    </row>
    <row r="197" spans="3:11" x14ac:dyDescent="0.25">
      <c r="C197" s="13"/>
      <c r="D197" s="13"/>
      <c r="E197" s="13"/>
      <c r="F197" s="13"/>
      <c r="G197" s="13"/>
      <c r="H197" s="13"/>
      <c r="J197" s="14" t="s">
        <v>6</v>
      </c>
      <c r="K197" s="14">
        <f>SUM(K192:K196)</f>
        <v>0</v>
      </c>
    </row>
    <row r="198" spans="3:11" x14ac:dyDescent="0.25">
      <c r="C198" s="13"/>
      <c r="D198" s="13"/>
      <c r="E198" s="13"/>
      <c r="F198" s="13"/>
      <c r="G198" s="13"/>
      <c r="H198" s="13"/>
    </row>
    <row r="199" spans="3:11" x14ac:dyDescent="0.25">
      <c r="C199" s="13"/>
      <c r="D199" s="13"/>
      <c r="E199" s="13"/>
      <c r="F199" s="13"/>
      <c r="G199" s="13"/>
      <c r="H199" s="13"/>
    </row>
    <row r="200" spans="3:11" x14ac:dyDescent="0.25">
      <c r="C200" s="13"/>
      <c r="D200" s="13"/>
      <c r="E200" s="13"/>
      <c r="F200" s="13"/>
      <c r="G200" s="13"/>
      <c r="H200" s="13"/>
    </row>
    <row r="201" spans="3:11" x14ac:dyDescent="0.25">
      <c r="C201" s="13"/>
      <c r="D201" s="13"/>
      <c r="E201" s="13"/>
      <c r="F201" s="13"/>
      <c r="G201" s="13"/>
      <c r="H201" s="13"/>
    </row>
    <row r="202" spans="3:11" x14ac:dyDescent="0.25">
      <c r="C202" s="13"/>
      <c r="D202" s="13"/>
      <c r="E202" s="13"/>
      <c r="F202" s="13"/>
      <c r="G202" s="13"/>
      <c r="H202" s="13"/>
    </row>
    <row r="203" spans="3:11" x14ac:dyDescent="0.25">
      <c r="C203" s="13"/>
      <c r="D203" s="13"/>
      <c r="E203" s="13"/>
      <c r="F203" s="13"/>
      <c r="G203" s="13"/>
      <c r="H203" s="13"/>
      <c r="J203" s="11" t="s">
        <v>18</v>
      </c>
    </row>
    <row r="204" spans="3:11" x14ac:dyDescent="0.25">
      <c r="C204" s="14" t="s">
        <v>6</v>
      </c>
      <c r="D204" s="14">
        <f>SUM(D192:D203)</f>
        <v>0</v>
      </c>
      <c r="E204" s="14" t="s">
        <v>6</v>
      </c>
      <c r="F204" s="14">
        <f>SUM(F192:F203)</f>
        <v>0</v>
      </c>
      <c r="G204" s="14" t="s">
        <v>6</v>
      </c>
      <c r="H204" s="14">
        <f>SUM(H192:H203)</f>
        <v>0</v>
      </c>
      <c r="J204" s="16"/>
    </row>
  </sheetData>
  <sheetProtection algorithmName="SHA-512" hashValue="wj3kdxXYRzNejrq5hXTE8aAPX4BLJjJXSUmTlegcvsRU94qCAlLRwNcPCzZkNx5HHBtC2lJCv9QZKJJrTMUmbQ==" saltValue="KYvg2mmQUMYKJu2irGfYQw==" spinCount="100000" sheet="1" objects="1" scenarios="1"/>
  <protectedRanges>
    <protectedRange sqref="C192:H203 J192:K196 J204" name="טווח2"/>
    <protectedRange sqref="C5:H16 J5:K9 C22:H33 J22:K26 J17 J34 C39:H50 J39:K43 J51 C56:H67 J56:K60 J68 C73:H84 J73:K77 J85 C90:H101 J90:K94 J102 C107:H118 J107:K111 J119 C124:H135 J124:K128 J136 C141:H152 J141:K145 J153 C158:H169 J158:K162 J170 C175:H186 J175:K179 J187" name="טווח1"/>
  </protectedRanges>
  <mergeCells count="24">
    <mergeCell ref="C190:H190"/>
    <mergeCell ref="J190:K190"/>
    <mergeCell ref="J3:K3"/>
    <mergeCell ref="C3:H3"/>
    <mergeCell ref="J20:K20"/>
    <mergeCell ref="C20:H20"/>
    <mergeCell ref="C37:H37"/>
    <mergeCell ref="J37:K37"/>
    <mergeCell ref="C105:H105"/>
    <mergeCell ref="J105:K105"/>
    <mergeCell ref="C54:H54"/>
    <mergeCell ref="J54:K54"/>
    <mergeCell ref="C71:H71"/>
    <mergeCell ref="J71:K71"/>
    <mergeCell ref="C88:H88"/>
    <mergeCell ref="J88:K88"/>
    <mergeCell ref="C173:H173"/>
    <mergeCell ref="J173:K173"/>
    <mergeCell ref="C122:H122"/>
    <mergeCell ref="J122:K122"/>
    <mergeCell ref="C139:H139"/>
    <mergeCell ref="J139:K139"/>
    <mergeCell ref="C156:H156"/>
    <mergeCell ref="J156:K156"/>
  </mergeCells>
  <pageMargins left="0.7" right="0.7" top="0.75" bottom="0.75" header="0.3" footer="0.3"/>
  <pageSetup paperSize="9" orientation="portrait" horizontalDpi="1200" verticalDpi="1200" r:id="rId1"/>
  <tableParts count="2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FF9EC-CED2-46EF-A947-79ABFFEEB066}">
  <dimension ref="B2:P18"/>
  <sheetViews>
    <sheetView rightToLeft="1" workbookViewId="0">
      <selection activeCell="I22" sqref="I22"/>
    </sheetView>
  </sheetViews>
  <sheetFormatPr defaultRowHeight="13.8" x14ac:dyDescent="0.25"/>
  <cols>
    <col min="1" max="1" width="8.796875" style="1"/>
    <col min="2" max="16" width="10.69921875" style="1" customWidth="1"/>
    <col min="17" max="16384" width="8.796875" style="1"/>
  </cols>
  <sheetData>
    <row r="2" spans="2:16" x14ac:dyDescent="0.25">
      <c r="C2" s="2"/>
      <c r="D2" s="2"/>
      <c r="E2" s="2"/>
      <c r="F2" s="2"/>
      <c r="G2" s="2"/>
    </row>
    <row r="3" spans="2:16" x14ac:dyDescent="0.25">
      <c r="C3" s="25"/>
      <c r="D3" s="25" t="s">
        <v>46</v>
      </c>
      <c r="E3" s="25" t="s">
        <v>24</v>
      </c>
      <c r="F3" s="25" t="s">
        <v>7</v>
      </c>
      <c r="G3" s="25" t="s">
        <v>8</v>
      </c>
      <c r="H3" s="25" t="s">
        <v>9</v>
      </c>
      <c r="I3" s="25" t="s">
        <v>10</v>
      </c>
      <c r="J3" s="25" t="s">
        <v>11</v>
      </c>
      <c r="K3" s="25" t="s">
        <v>12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56</v>
      </c>
    </row>
    <row r="4" spans="2:16" x14ac:dyDescent="0.25">
      <c r="C4" s="23" t="s">
        <v>0</v>
      </c>
      <c r="D4" s="72">
        <v>9500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23">
        <f>AVERAGE(D4:O4)</f>
        <v>9500</v>
      </c>
    </row>
    <row r="5" spans="2:16" x14ac:dyDescent="0.25">
      <c r="C5" s="23" t="s">
        <v>1</v>
      </c>
      <c r="D5" s="72">
        <v>2200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23">
        <f t="shared" ref="P5:P6" si="0">AVERAGE(D5:O5)</f>
        <v>2200</v>
      </c>
    </row>
    <row r="6" spans="2:16" x14ac:dyDescent="0.25">
      <c r="C6" s="23" t="s">
        <v>55</v>
      </c>
      <c r="D6" s="72">
        <v>1350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23">
        <f t="shared" si="0"/>
        <v>1350</v>
      </c>
    </row>
    <row r="7" spans="2:16" x14ac:dyDescent="0.25">
      <c r="C7" s="23" t="s">
        <v>5</v>
      </c>
      <c r="D7" s="24">
        <f>IF(D4&gt;0,(D4+D5+D6)/10,"")</f>
        <v>1305</v>
      </c>
      <c r="E7" s="24" t="str">
        <f t="shared" ref="E7:O7" si="1">IF(E4&gt;0,(E4+E5+E6)/10,"")</f>
        <v/>
      </c>
      <c r="F7" s="24" t="str">
        <f t="shared" si="1"/>
        <v/>
      </c>
      <c r="G7" s="24" t="str">
        <f t="shared" si="1"/>
        <v/>
      </c>
      <c r="H7" s="24" t="str">
        <f t="shared" si="1"/>
        <v/>
      </c>
      <c r="I7" s="24" t="str">
        <f t="shared" si="1"/>
        <v/>
      </c>
      <c r="J7" s="24" t="str">
        <f t="shared" si="1"/>
        <v/>
      </c>
      <c r="K7" s="24" t="str">
        <f t="shared" si="1"/>
        <v/>
      </c>
      <c r="L7" s="24" t="str">
        <f t="shared" si="1"/>
        <v/>
      </c>
      <c r="M7" s="24" t="str">
        <f t="shared" si="1"/>
        <v/>
      </c>
      <c r="N7" s="24" t="str">
        <f t="shared" si="1"/>
        <v/>
      </c>
      <c r="O7" s="24" t="str">
        <f t="shared" si="1"/>
        <v/>
      </c>
      <c r="P7" s="23"/>
    </row>
    <row r="8" spans="2:16" x14ac:dyDescent="0.25">
      <c r="C8" s="23" t="s">
        <v>6</v>
      </c>
      <c r="D8" s="24">
        <f>IF(D4&gt;0,D4+D5+D6-D7,"0")</f>
        <v>11745</v>
      </c>
      <c r="E8" s="24" t="str">
        <f t="shared" ref="E8:O8" si="2">IF(E4&gt;0,E4+E5+E6-E7,"0")</f>
        <v>0</v>
      </c>
      <c r="F8" s="24" t="str">
        <f t="shared" si="2"/>
        <v>0</v>
      </c>
      <c r="G8" s="24" t="str">
        <f t="shared" si="2"/>
        <v>0</v>
      </c>
      <c r="H8" s="24" t="str">
        <f t="shared" si="2"/>
        <v>0</v>
      </c>
      <c r="I8" s="24" t="str">
        <f t="shared" si="2"/>
        <v>0</v>
      </c>
      <c r="J8" s="24" t="str">
        <f t="shared" si="2"/>
        <v>0</v>
      </c>
      <c r="K8" s="24" t="str">
        <f t="shared" si="2"/>
        <v>0</v>
      </c>
      <c r="L8" s="24" t="str">
        <f t="shared" si="2"/>
        <v>0</v>
      </c>
      <c r="M8" s="24" t="str">
        <f t="shared" si="2"/>
        <v>0</v>
      </c>
      <c r="N8" s="24" t="str">
        <f t="shared" si="2"/>
        <v>0</v>
      </c>
      <c r="O8" s="24" t="str">
        <f t="shared" si="2"/>
        <v>0</v>
      </c>
      <c r="P8" s="23">
        <f>AVERAGE(D8:O8)</f>
        <v>11745</v>
      </c>
    </row>
    <row r="9" spans="2:16" ht="13.8" customHeight="1" x14ac:dyDescent="0.25"/>
    <row r="10" spans="2:16" ht="13.8" customHeight="1" x14ac:dyDescent="0.25">
      <c r="B10" s="121" t="s">
        <v>45</v>
      </c>
      <c r="C10" s="23" t="s">
        <v>21</v>
      </c>
      <c r="D10" s="72" t="s">
        <v>54</v>
      </c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</row>
    <row r="11" spans="2:16" x14ac:dyDescent="0.25">
      <c r="B11" s="122"/>
      <c r="C11" s="23" t="s">
        <v>22</v>
      </c>
      <c r="D11" s="72">
        <v>3000</v>
      </c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2:16" x14ac:dyDescent="0.25">
      <c r="B12" s="122"/>
      <c r="C12" s="23" t="s">
        <v>21</v>
      </c>
      <c r="D12" s="72" t="s">
        <v>75</v>
      </c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</row>
    <row r="13" spans="2:16" x14ac:dyDescent="0.25">
      <c r="B13" s="122"/>
      <c r="C13" s="23" t="s">
        <v>22</v>
      </c>
      <c r="D13" s="72">
        <v>900</v>
      </c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</row>
    <row r="14" spans="2:16" x14ac:dyDescent="0.25">
      <c r="B14" s="122"/>
      <c r="C14" s="23" t="s">
        <v>5</v>
      </c>
      <c r="D14" s="24">
        <f>IF(D11&gt;0,(D11+D13)/10,"")</f>
        <v>390</v>
      </c>
      <c r="E14" s="24" t="str">
        <f t="shared" ref="E14:O14" si="3">IF(E11&gt;0,(E11+E13)/10,"")</f>
        <v/>
      </c>
      <c r="F14" s="24" t="str">
        <f t="shared" si="3"/>
        <v/>
      </c>
      <c r="G14" s="24" t="str">
        <f t="shared" si="3"/>
        <v/>
      </c>
      <c r="H14" s="24" t="str">
        <f t="shared" si="3"/>
        <v/>
      </c>
      <c r="I14" s="24" t="str">
        <f t="shared" si="3"/>
        <v/>
      </c>
      <c r="J14" s="24" t="str">
        <f t="shared" si="3"/>
        <v/>
      </c>
      <c r="K14" s="24" t="str">
        <f t="shared" si="3"/>
        <v/>
      </c>
      <c r="L14" s="24" t="str">
        <f t="shared" si="3"/>
        <v/>
      </c>
      <c r="M14" s="24" t="str">
        <f t="shared" si="3"/>
        <v/>
      </c>
      <c r="N14" s="24" t="str">
        <f t="shared" si="3"/>
        <v/>
      </c>
      <c r="O14" s="24" t="str">
        <f t="shared" si="3"/>
        <v/>
      </c>
      <c r="P14" s="23" t="s">
        <v>56</v>
      </c>
    </row>
    <row r="15" spans="2:16" x14ac:dyDescent="0.25">
      <c r="B15" s="122"/>
      <c r="C15" s="23" t="s">
        <v>6</v>
      </c>
      <c r="D15" s="24">
        <f>IF(D11&gt;0,D11+D13-D14,"0")</f>
        <v>3510</v>
      </c>
      <c r="E15" s="24" t="str">
        <f t="shared" ref="E15:O15" si="4">IF(E11&gt;0,E11+E13-E14,"0")</f>
        <v>0</v>
      </c>
      <c r="F15" s="24" t="str">
        <f t="shared" si="4"/>
        <v>0</v>
      </c>
      <c r="G15" s="24" t="str">
        <f t="shared" si="4"/>
        <v>0</v>
      </c>
      <c r="H15" s="24" t="str">
        <f t="shared" si="4"/>
        <v>0</v>
      </c>
      <c r="I15" s="24" t="str">
        <f t="shared" si="4"/>
        <v>0</v>
      </c>
      <c r="J15" s="24" t="str">
        <f t="shared" si="4"/>
        <v>0</v>
      </c>
      <c r="K15" s="24" t="str">
        <f t="shared" si="4"/>
        <v>0</v>
      </c>
      <c r="L15" s="24" t="str">
        <f t="shared" si="4"/>
        <v>0</v>
      </c>
      <c r="M15" s="24" t="str">
        <f t="shared" si="4"/>
        <v>0</v>
      </c>
      <c r="N15" s="24" t="str">
        <f t="shared" si="4"/>
        <v>0</v>
      </c>
      <c r="O15" s="24" t="str">
        <f t="shared" si="4"/>
        <v>0</v>
      </c>
      <c r="P15" s="23">
        <f>AVERAGE(D15:O15)</f>
        <v>3510</v>
      </c>
    </row>
    <row r="17" spans="3:5" x14ac:dyDescent="0.25">
      <c r="C17" s="23" t="s">
        <v>43</v>
      </c>
      <c r="D17" s="23" t="s">
        <v>57</v>
      </c>
      <c r="E17" s="23" t="s">
        <v>58</v>
      </c>
    </row>
    <row r="18" spans="3:5" x14ac:dyDescent="0.25">
      <c r="C18" s="78">
        <f>SUM(D7:O7,D14:O14)</f>
        <v>1695</v>
      </c>
      <c r="D18" s="73">
        <v>100</v>
      </c>
      <c r="E18" s="71">
        <f>C18-D18</f>
        <v>1595</v>
      </c>
    </row>
  </sheetData>
  <sheetProtection algorithmName="SHA-512" hashValue="XT5NcFQdFyeOxJRfZJpIp8/bak35qCYA13dI8MD2DANb4P6Vy4VjEM74XIGDj6dnBaz5Au23ROMIXaneBJlcBw==" saltValue="r7X6Hr1yU9NhARUGCi1YsA==" spinCount="100000" sheet="1" objects="1" scenarios="1"/>
  <protectedRanges>
    <protectedRange sqref="D18" name="טווח3"/>
    <protectedRange sqref="D10:O13" name="טווח2"/>
    <protectedRange sqref="D4:O6" name="טווח1"/>
  </protectedRanges>
  <mergeCells count="1">
    <mergeCell ref="B10:B15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BA8B-F588-4283-83AF-80EB207C7FEA}">
  <dimension ref="B4:T100"/>
  <sheetViews>
    <sheetView rightToLeft="1" topLeftCell="A5" zoomScaleNormal="100" workbookViewId="0">
      <selection activeCell="M15" sqref="M15"/>
    </sheetView>
  </sheetViews>
  <sheetFormatPr defaultRowHeight="13.8" x14ac:dyDescent="0.25"/>
  <cols>
    <col min="1" max="1" width="8.796875" style="1"/>
    <col min="2" max="2" width="17.59765625" style="1" customWidth="1"/>
    <col min="3" max="14" width="9.69921875" style="1" customWidth="1"/>
    <col min="15" max="15" width="10.69921875" style="1" customWidth="1"/>
    <col min="16" max="23" width="9.69921875" style="1" customWidth="1"/>
    <col min="24" max="16384" width="8.796875" style="1"/>
  </cols>
  <sheetData>
    <row r="4" spans="2:20" x14ac:dyDescent="0.25">
      <c r="B4" s="128" t="s">
        <v>37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Q4" s="125" t="s">
        <v>33</v>
      </c>
      <c r="R4" s="126"/>
      <c r="S4" s="126"/>
      <c r="T4" s="127"/>
    </row>
    <row r="5" spans="2:20" x14ac:dyDescent="0.25">
      <c r="B5" s="19" t="s">
        <v>38</v>
      </c>
      <c r="C5" s="21" t="s">
        <v>46</v>
      </c>
      <c r="D5" s="21" t="s">
        <v>24</v>
      </c>
      <c r="E5" s="21" t="s">
        <v>7</v>
      </c>
      <c r="F5" s="21" t="s">
        <v>8</v>
      </c>
      <c r="G5" s="21" t="s">
        <v>9</v>
      </c>
      <c r="H5" s="21" t="s">
        <v>10</v>
      </c>
      <c r="I5" s="21" t="s">
        <v>11</v>
      </c>
      <c r="J5" s="21" t="s">
        <v>12</v>
      </c>
      <c r="K5" s="21" t="s">
        <v>27</v>
      </c>
      <c r="L5" s="21" t="s">
        <v>28</v>
      </c>
      <c r="M5" s="21" t="s">
        <v>29</v>
      </c>
      <c r="N5" s="21" t="s">
        <v>30</v>
      </c>
      <c r="O5" s="21" t="s">
        <v>56</v>
      </c>
      <c r="Q5" s="19" t="s">
        <v>31</v>
      </c>
      <c r="R5" s="20" t="s">
        <v>17</v>
      </c>
      <c r="S5" s="20" t="s">
        <v>16</v>
      </c>
      <c r="T5" s="20" t="s">
        <v>32</v>
      </c>
    </row>
    <row r="6" spans="2:20" x14ac:dyDescent="0.25">
      <c r="B6" s="19" t="s">
        <v>17</v>
      </c>
      <c r="C6" s="74">
        <f>הכנסות!D8</f>
        <v>11745</v>
      </c>
      <c r="D6" s="74" t="str">
        <f>הכנסות!E8</f>
        <v>0</v>
      </c>
      <c r="E6" s="74" t="str">
        <f>הכנסות!F8</f>
        <v>0</v>
      </c>
      <c r="F6" s="74" t="str">
        <f>הכנסות!G8</f>
        <v>0</v>
      </c>
      <c r="G6" s="74" t="str">
        <f>הכנסות!H8</f>
        <v>0</v>
      </c>
      <c r="H6" s="74" t="str">
        <f>הכנסות!I8</f>
        <v>0</v>
      </c>
      <c r="I6" s="74" t="str">
        <f>הכנסות!J8</f>
        <v>0</v>
      </c>
      <c r="J6" s="74" t="str">
        <f>הכנסות!K8</f>
        <v>0</v>
      </c>
      <c r="K6" s="74" t="str">
        <f>הכנסות!L8</f>
        <v>0</v>
      </c>
      <c r="L6" s="74" t="str">
        <f>הכנסות!M8</f>
        <v>0</v>
      </c>
      <c r="M6" s="74" t="str">
        <f>הכנסות!N8</f>
        <v>0</v>
      </c>
      <c r="N6" s="74" t="str">
        <f>הכנסות!O8</f>
        <v>0</v>
      </c>
      <c r="O6" s="74">
        <f t="shared" ref="O6:O7" si="0">AVERAGEIF(C6:N6,"&gt;0")</f>
        <v>11745</v>
      </c>
      <c r="Q6" s="21" t="s">
        <v>46</v>
      </c>
      <c r="R6" s="22">
        <f>הכנסות!D15</f>
        <v>3510</v>
      </c>
      <c r="S6" s="22">
        <f>הוצאות!K10</f>
        <v>3850</v>
      </c>
      <c r="T6" s="22">
        <f>R6-S6</f>
        <v>-340</v>
      </c>
    </row>
    <row r="7" spans="2:20" x14ac:dyDescent="0.25">
      <c r="B7" s="19" t="s">
        <v>16</v>
      </c>
      <c r="C7" s="74">
        <f>טבלה143[[#Totals],[סכום קבוע]]+טבלה143[[#Totals],[סכום שוטף]]+טבלה143[[#Totals],[סכום חריג]]</f>
        <v>5430</v>
      </c>
      <c r="D7" s="74">
        <f>טבלה14[[#Totals],[סכום קבוע]]+טבלה14[[#Totals],[סכום שוטף]]+טבלה14[[#Totals],[סכום חריג]]</f>
        <v>0</v>
      </c>
      <c r="E7" s="74">
        <f>טבלה1[[#Totals],[סכום קבוע]]+טבלה1[[#Totals],[סכום שוטף]]+טבלה1[[#Totals],[סכום חריג]]</f>
        <v>0</v>
      </c>
      <c r="F7" s="74">
        <f>טבלה16[[#Totals],[סכום קבוע]]+טבלה16[[#Totals],[סכום שוטף]]+טבלה16[[#Totals],[סכום חריג]]</f>
        <v>0</v>
      </c>
      <c r="G7" s="74">
        <f>טבלה168[[#Totals],[סכום קבוע]]+טבלה168[[#Totals],[סכום שוטף]]+טבלה168[[#Totals],[סכום חריג]]</f>
        <v>0</v>
      </c>
      <c r="H7" s="74">
        <f>טבלה16810[[#Totals],[סכום קבוע]]+טבלה16810[[#Totals],[סכום שוטף]]+טבלה16810[[#Totals],[סכום חריג]]</f>
        <v>0</v>
      </c>
      <c r="I7" s="74">
        <f>טבלה1681012[[#Totals],[סכום קבוע]]+טבלה1681012[[#Totals],[סכום שוטף]]+טבלה1681012[[#Totals],[סכום חריג]]</f>
        <v>0</v>
      </c>
      <c r="J7" s="74">
        <f>טבלה168101214[[#Totals],[סכום קבוע]]+טבלה168101214[[#Totals],[סכום שוטף]]+טבלה168101214[[#Totals],[סכום חריג]]</f>
        <v>0</v>
      </c>
      <c r="K7" s="74">
        <f>טבלה16810121417[[#Totals],[סכום קבוע]]+טבלה16810121417[[#Totals],[סכום שוטף]]+טבלה16810121417[[#Totals],[סכום חריג]]</f>
        <v>0</v>
      </c>
      <c r="L7" s="74">
        <f>טבלה16810121419[[#Totals],[סכום קבוע]]+טבלה16810121419[[#Totals],[סכום שוטף]]+טבלה16810121419[[#Totals],[סכום חריג]]</f>
        <v>0</v>
      </c>
      <c r="M7" s="74">
        <f>טבלה16810121421[[#Totals],[סכום קבוע]]+טבלה16810121421[[#Totals],[סכום שוטף]]+טבלה16810121421[[#Totals],[סכום חריג]]</f>
        <v>0</v>
      </c>
      <c r="N7" s="75">
        <f>טבלה16810121425[[#Totals],[סכום קבוע]]+טבלה16810121425[[#Totals],[סכום שוטף]]+טבלה16810121425[[#Totals],[סכום חריג]]</f>
        <v>0</v>
      </c>
      <c r="O7" s="74">
        <f t="shared" si="0"/>
        <v>5430</v>
      </c>
      <c r="Q7" s="21" t="s">
        <v>24</v>
      </c>
      <c r="R7" s="22" t="str">
        <f>הכנסות!E15</f>
        <v>0</v>
      </c>
      <c r="S7" s="22">
        <f>הוצאות!K27</f>
        <v>0</v>
      </c>
      <c r="T7" s="22">
        <f>R7-S7</f>
        <v>0</v>
      </c>
    </row>
    <row r="8" spans="2:20" x14ac:dyDescent="0.25">
      <c r="B8" s="19" t="s">
        <v>36</v>
      </c>
      <c r="C8" s="74">
        <f>IF(T18&lt;0,(T18-T18-T18)/12,"0")</f>
        <v>28.333333333333332</v>
      </c>
      <c r="D8" s="74">
        <f>IF(T18&lt;0,(T18-T18-T18)/12,"0")</f>
        <v>28.333333333333332</v>
      </c>
      <c r="E8" s="74">
        <f>IF(T18&lt;0,(T18-T18-T18)/12,"0")</f>
        <v>28.333333333333332</v>
      </c>
      <c r="F8" s="74">
        <f>IF(T18&lt;0,(T18-T18-T18)/12,"0")</f>
        <v>28.333333333333332</v>
      </c>
      <c r="G8" s="74">
        <f>IF(T18&lt;0,(T18-T18-T18)/12,"0")</f>
        <v>28.333333333333332</v>
      </c>
      <c r="H8" s="74">
        <f>IF(T18&lt;0,(T18-T18-T18)/12,"0")</f>
        <v>28.333333333333332</v>
      </c>
      <c r="I8" s="74">
        <f>IF(T18&lt;0,(T18-T18-T18)/12,"0")</f>
        <v>28.333333333333332</v>
      </c>
      <c r="J8" s="74">
        <f>IF(T18&lt;0,(T18-T18-T18)/12,"0")</f>
        <v>28.333333333333332</v>
      </c>
      <c r="K8" s="74">
        <f>IF(T18&lt;0,(T18-T18-T18)/12,"0")</f>
        <v>28.333333333333332</v>
      </c>
      <c r="L8" s="74">
        <f>IF(T18&lt;0,(T18-T18-T18)/12,"0")</f>
        <v>28.333333333333332</v>
      </c>
      <c r="M8" s="74">
        <f>IF(T18&lt;0,(T18-T18-T18)/12,"0")</f>
        <v>28.333333333333332</v>
      </c>
      <c r="N8" s="74">
        <f>IF(T18&lt;0,(T18-T18-T18)/12,"0")</f>
        <v>28.333333333333332</v>
      </c>
      <c r="O8" s="74">
        <f>IF(D8="0","0",D8)</f>
        <v>28.333333333333332</v>
      </c>
      <c r="Q8" s="21" t="s">
        <v>7</v>
      </c>
      <c r="R8" s="22" t="str">
        <f>הכנסות!F15</f>
        <v>0</v>
      </c>
      <c r="S8" s="22">
        <f>הוצאות!K44</f>
        <v>0</v>
      </c>
      <c r="T8" s="22">
        <f>R8-S8</f>
        <v>0</v>
      </c>
    </row>
    <row r="9" spans="2:20" x14ac:dyDescent="0.25">
      <c r="B9" s="19" t="s">
        <v>25</v>
      </c>
      <c r="C9" s="74">
        <f>IF(C6="0",IF(C8="0","0",C6-C7-C8),C6-C7-C8)</f>
        <v>6286.666666666667</v>
      </c>
      <c r="D9" s="74">
        <f t="shared" ref="D9:N9" si="1">IF(D6="0",IF(D8="0","0",D6-D7-D8),D6-D7-D8)</f>
        <v>-28.333333333333332</v>
      </c>
      <c r="E9" s="74">
        <f t="shared" si="1"/>
        <v>-28.333333333333332</v>
      </c>
      <c r="F9" s="74">
        <f t="shared" si="1"/>
        <v>-28.333333333333332</v>
      </c>
      <c r="G9" s="74">
        <f t="shared" si="1"/>
        <v>-28.333333333333332</v>
      </c>
      <c r="H9" s="74">
        <f t="shared" si="1"/>
        <v>-28.333333333333332</v>
      </c>
      <c r="I9" s="74">
        <f t="shared" si="1"/>
        <v>-28.333333333333332</v>
      </c>
      <c r="J9" s="74">
        <f t="shared" si="1"/>
        <v>-28.333333333333332</v>
      </c>
      <c r="K9" s="74">
        <f t="shared" si="1"/>
        <v>-28.333333333333332</v>
      </c>
      <c r="L9" s="74">
        <f t="shared" si="1"/>
        <v>-28.333333333333332</v>
      </c>
      <c r="M9" s="74">
        <f t="shared" si="1"/>
        <v>-28.333333333333332</v>
      </c>
      <c r="N9" s="74">
        <f t="shared" si="1"/>
        <v>-28.333333333333332</v>
      </c>
      <c r="O9" s="74">
        <f>AVERAGEIF(C9:N9,"&gt;0")</f>
        <v>6286.666666666667</v>
      </c>
      <c r="Q9" s="21" t="s">
        <v>8</v>
      </c>
      <c r="R9" s="22" t="str">
        <f>הכנסות!G15</f>
        <v>0</v>
      </c>
      <c r="S9" s="22">
        <f>הוצאות!K61</f>
        <v>0</v>
      </c>
      <c r="T9" s="22">
        <f t="shared" ref="T9:T17" si="2">R9-S9</f>
        <v>0</v>
      </c>
    </row>
    <row r="10" spans="2:20" x14ac:dyDescent="0.25">
      <c r="B10" s="19" t="s">
        <v>34</v>
      </c>
      <c r="C10" s="79">
        <f>IF(C9&gt;0,C9/C6,"")</f>
        <v>0.53526323258124031</v>
      </c>
      <c r="D10" s="79" t="str">
        <f t="shared" ref="D10:N10" si="3">IF(D9&gt;0,D9/D6,"")</f>
        <v/>
      </c>
      <c r="E10" s="79" t="str">
        <f t="shared" si="3"/>
        <v/>
      </c>
      <c r="F10" s="79" t="str">
        <f t="shared" si="3"/>
        <v/>
      </c>
      <c r="G10" s="79" t="str">
        <f t="shared" si="3"/>
        <v/>
      </c>
      <c r="H10" s="79" t="str">
        <f t="shared" si="3"/>
        <v/>
      </c>
      <c r="I10" s="79" t="str">
        <f t="shared" si="3"/>
        <v/>
      </c>
      <c r="J10" s="79" t="str">
        <f t="shared" si="3"/>
        <v/>
      </c>
      <c r="K10" s="79" t="str">
        <f t="shared" si="3"/>
        <v/>
      </c>
      <c r="L10" s="79" t="str">
        <f t="shared" si="3"/>
        <v/>
      </c>
      <c r="M10" s="79" t="str">
        <f t="shared" si="3"/>
        <v/>
      </c>
      <c r="N10" s="79" t="str">
        <f t="shared" si="3"/>
        <v/>
      </c>
      <c r="O10" s="79">
        <f>AVERAGEIF(C10:N10,"&gt;0")</f>
        <v>0.53526323258124031</v>
      </c>
      <c r="Q10" s="21" t="s">
        <v>9</v>
      </c>
      <c r="R10" s="22" t="str">
        <f>הכנסות!H15</f>
        <v>0</v>
      </c>
      <c r="S10" s="22">
        <f>הוצאות!K78</f>
        <v>0</v>
      </c>
      <c r="T10" s="22">
        <f t="shared" si="2"/>
        <v>0</v>
      </c>
    </row>
    <row r="11" spans="2:20" x14ac:dyDescent="0.25">
      <c r="B11" s="19" t="s">
        <v>18</v>
      </c>
      <c r="C11" s="74">
        <f>הוצאות!J17</f>
        <v>1200</v>
      </c>
      <c r="D11" s="74">
        <f>הוצאות!J34</f>
        <v>0</v>
      </c>
      <c r="E11" s="74">
        <f>הוצאות!J51</f>
        <v>0</v>
      </c>
      <c r="F11" s="74">
        <f>הוצאות!J68</f>
        <v>0</v>
      </c>
      <c r="G11" s="74">
        <f>הוצאות!J85</f>
        <v>0</v>
      </c>
      <c r="H11" s="74">
        <f>הוצאות!J102</f>
        <v>0</v>
      </c>
      <c r="I11" s="74">
        <f>הוצאות!J119</f>
        <v>0</v>
      </c>
      <c r="J11" s="74">
        <f>הוצאות!J136</f>
        <v>0</v>
      </c>
      <c r="K11" s="74">
        <f>הוצאות!J153</f>
        <v>0</v>
      </c>
      <c r="L11" s="74">
        <f>הוצאות!J170</f>
        <v>0</v>
      </c>
      <c r="M11" s="74">
        <f>הוצאות!J187</f>
        <v>0</v>
      </c>
      <c r="N11" s="74">
        <f>הוצאות!J204</f>
        <v>0</v>
      </c>
      <c r="O11" s="74">
        <f>AVERAGEIF(C11:N11,"&gt;0")</f>
        <v>1200</v>
      </c>
      <c r="Q11" s="21" t="s">
        <v>10</v>
      </c>
      <c r="R11" s="22" t="str">
        <f>הכנסות!I15</f>
        <v>0</v>
      </c>
      <c r="S11" s="22">
        <f>הוצאות!K95</f>
        <v>0</v>
      </c>
      <c r="T11" s="22">
        <f t="shared" si="2"/>
        <v>0</v>
      </c>
    </row>
    <row r="12" spans="2:20" x14ac:dyDescent="0.25">
      <c r="B12" s="19" t="s">
        <v>19</v>
      </c>
      <c r="C12" s="74">
        <f>IF(C6="0","0",C6-C7-C8-C11)</f>
        <v>5086.666666666667</v>
      </c>
      <c r="D12" s="74" t="str">
        <f>IF(D6="0","0",D6-D7-D8-D11)</f>
        <v>0</v>
      </c>
      <c r="E12" s="74" t="str">
        <f>IF(E6="0","0",E6-E7-E8-E11)</f>
        <v>0</v>
      </c>
      <c r="F12" s="74" t="str">
        <f>IF(F6="0","0",F6-F7-F8-F11)</f>
        <v>0</v>
      </c>
      <c r="G12" s="74" t="str">
        <f t="shared" ref="G12:N12" si="4">IF(G6="0","0",G6-G7-G8-G11)</f>
        <v>0</v>
      </c>
      <c r="H12" s="74" t="str">
        <f t="shared" si="4"/>
        <v>0</v>
      </c>
      <c r="I12" s="74" t="str">
        <f t="shared" si="4"/>
        <v>0</v>
      </c>
      <c r="J12" s="74" t="str">
        <f t="shared" si="4"/>
        <v>0</v>
      </c>
      <c r="K12" s="74" t="str">
        <f t="shared" si="4"/>
        <v>0</v>
      </c>
      <c r="L12" s="74" t="str">
        <f t="shared" si="4"/>
        <v>0</v>
      </c>
      <c r="M12" s="74" t="str">
        <f t="shared" si="4"/>
        <v>0</v>
      </c>
      <c r="N12" s="74" t="str">
        <f t="shared" si="4"/>
        <v>0</v>
      </c>
      <c r="O12" s="74">
        <f>AVERAGEIF(C12:N12,"&gt;0")</f>
        <v>5086.666666666667</v>
      </c>
      <c r="Q12" s="21" t="s">
        <v>11</v>
      </c>
      <c r="R12" s="22" t="str">
        <f>הכנסות!J15</f>
        <v>0</v>
      </c>
      <c r="S12" s="22">
        <f>הוצאות!K112</f>
        <v>0</v>
      </c>
      <c r="T12" s="22">
        <f t="shared" si="2"/>
        <v>0</v>
      </c>
    </row>
    <row r="13" spans="2:20" x14ac:dyDescent="0.25">
      <c r="Q13" s="21" t="s">
        <v>12</v>
      </c>
      <c r="R13" s="22" t="str">
        <f>הכנסות!K15</f>
        <v>0</v>
      </c>
      <c r="S13" s="22">
        <f>הוצאות!K129</f>
        <v>0</v>
      </c>
      <c r="T13" s="22">
        <f t="shared" si="2"/>
        <v>0</v>
      </c>
    </row>
    <row r="14" spans="2:20" x14ac:dyDescent="0.25">
      <c r="Q14" s="21" t="s">
        <v>27</v>
      </c>
      <c r="R14" s="22" t="str">
        <f>הכנסות!L15</f>
        <v>0</v>
      </c>
      <c r="S14" s="22">
        <f>הוצאות!K146</f>
        <v>0</v>
      </c>
      <c r="T14" s="22">
        <f t="shared" si="2"/>
        <v>0</v>
      </c>
    </row>
    <row r="15" spans="2:20" x14ac:dyDescent="0.25">
      <c r="Q15" s="21" t="s">
        <v>28</v>
      </c>
      <c r="R15" s="22" t="str">
        <f>הכנסות!M15</f>
        <v>0</v>
      </c>
      <c r="S15" s="22">
        <f>הוצאות!K163</f>
        <v>0</v>
      </c>
      <c r="T15" s="22">
        <f t="shared" si="2"/>
        <v>0</v>
      </c>
    </row>
    <row r="16" spans="2:20" x14ac:dyDescent="0.25">
      <c r="B16" s="123" t="s">
        <v>41</v>
      </c>
      <c r="C16" s="19" t="s">
        <v>17</v>
      </c>
      <c r="D16" s="19" t="s">
        <v>16</v>
      </c>
      <c r="E16" s="19" t="s">
        <v>42</v>
      </c>
      <c r="F16" s="19" t="s">
        <v>25</v>
      </c>
      <c r="G16" s="19" t="s">
        <v>34</v>
      </c>
      <c r="H16" s="19" t="s">
        <v>18</v>
      </c>
      <c r="I16" s="19" t="s">
        <v>40</v>
      </c>
      <c r="J16" s="19" t="s">
        <v>19</v>
      </c>
      <c r="K16" s="19" t="s">
        <v>39</v>
      </c>
      <c r="Q16" s="21" t="s">
        <v>29</v>
      </c>
      <c r="R16" s="22" t="str">
        <f>הכנסות!N15</f>
        <v>0</v>
      </c>
      <c r="S16" s="22">
        <f>הוצאות!K180</f>
        <v>0</v>
      </c>
      <c r="T16" s="22">
        <f t="shared" si="2"/>
        <v>0</v>
      </c>
    </row>
    <row r="17" spans="2:20" x14ac:dyDescent="0.25">
      <c r="B17" s="124"/>
      <c r="C17" s="80">
        <f>SUM(C6:N6,R18)</f>
        <v>15255</v>
      </c>
      <c r="D17" s="80">
        <f>SUM(C7:N7,S18)</f>
        <v>9280</v>
      </c>
      <c r="E17" s="81">
        <f>D17/C17</f>
        <v>0.60832513929859067</v>
      </c>
      <c r="F17" s="80">
        <f>C17-D17</f>
        <v>5975</v>
      </c>
      <c r="G17" s="81">
        <f>F17/C17</f>
        <v>0.39167486070140939</v>
      </c>
      <c r="H17" s="80">
        <f>SUM(C11:N11)</f>
        <v>1200</v>
      </c>
      <c r="I17" s="81">
        <f>H17/C17</f>
        <v>7.8662733529990161E-2</v>
      </c>
      <c r="J17" s="80">
        <f>C17-D17-H17</f>
        <v>4775</v>
      </c>
      <c r="K17" s="81">
        <f>J17/C17</f>
        <v>0.31301212717141919</v>
      </c>
      <c r="Q17" s="21" t="s">
        <v>30</v>
      </c>
      <c r="R17" s="22" t="str">
        <f>הכנסות!O15</f>
        <v>0</v>
      </c>
      <c r="S17" s="22">
        <f>הוצאות!K197</f>
        <v>0</v>
      </c>
      <c r="T17" s="22">
        <f t="shared" si="2"/>
        <v>0</v>
      </c>
    </row>
    <row r="18" spans="2:20" x14ac:dyDescent="0.25">
      <c r="Q18" s="19" t="s">
        <v>35</v>
      </c>
      <c r="R18" s="19">
        <f>SUM(R6:R17)</f>
        <v>3510</v>
      </c>
      <c r="S18" s="19">
        <f>SUM(S6:S17)</f>
        <v>3850</v>
      </c>
      <c r="T18" s="19">
        <f>SUM(T6:T17)</f>
        <v>-340</v>
      </c>
    </row>
    <row r="24" spans="2:20" x14ac:dyDescent="0.25">
      <c r="B24" s="64" t="str">
        <f>C16</f>
        <v>הכנסות</v>
      </c>
    </row>
    <row r="25" spans="2:20" x14ac:dyDescent="0.25">
      <c r="B25" s="26">
        <f>C17</f>
        <v>15255</v>
      </c>
    </row>
    <row r="26" spans="2:20" x14ac:dyDescent="0.25">
      <c r="B26" s="65" t="str">
        <f>B9</f>
        <v>יתרה</v>
      </c>
    </row>
    <row r="27" spans="2:20" x14ac:dyDescent="0.25">
      <c r="B27" s="82">
        <f>F17</f>
        <v>5975</v>
      </c>
    </row>
    <row r="100" spans="3:15" x14ac:dyDescent="0.25">
      <c r="C100" s="1" t="s">
        <v>46</v>
      </c>
      <c r="D100" s="1" t="s">
        <v>24</v>
      </c>
      <c r="E100" s="1" t="s">
        <v>7</v>
      </c>
      <c r="F100" s="1" t="s">
        <v>8</v>
      </c>
      <c r="G100" s="1" t="s">
        <v>9</v>
      </c>
      <c r="H100" s="1" t="s">
        <v>10</v>
      </c>
      <c r="I100" s="1" t="s">
        <v>11</v>
      </c>
      <c r="J100" s="1" t="s">
        <v>12</v>
      </c>
      <c r="K100" s="1" t="s">
        <v>27</v>
      </c>
      <c r="L100" s="1" t="s">
        <v>28</v>
      </c>
      <c r="M100" s="1" t="s">
        <v>29</v>
      </c>
      <c r="N100" s="1" t="s">
        <v>30</v>
      </c>
      <c r="O100" s="83" t="s">
        <v>44</v>
      </c>
    </row>
  </sheetData>
  <sheetProtection algorithmName="SHA-512" hashValue="n+cOmjOCXoF20Qsvr+33ZVeIj+m38WRXItSMojqsURTlDoGneQsRydqfELnzp77Pyn2kRzSHrEHo9mVjIlQE7A==" saltValue="cqDHLTgHr5q37VmF1Gl3Ug==" spinCount="100000" sheet="1" objects="1" scenarios="1"/>
  <mergeCells count="3">
    <mergeCell ref="B16:B17"/>
    <mergeCell ref="Q4:T4"/>
    <mergeCell ref="B4:O4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הוצאות</vt:lpstr>
      <vt:lpstr>הכנסות</vt:lpstr>
      <vt:lpstr>חישוב פיננסי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ישראל שטיין</cp:lastModifiedBy>
  <dcterms:created xsi:type="dcterms:W3CDTF">2015-06-05T18:17:20Z</dcterms:created>
  <dcterms:modified xsi:type="dcterms:W3CDTF">2026-02-03T11:40:55Z</dcterms:modified>
</cp:coreProperties>
</file>