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פנחס\Documents\"/>
    </mc:Choice>
  </mc:AlternateContent>
  <xr:revisionPtr revIDLastSave="0" documentId="8_{331848E5-1AA7-4463-A5DE-15AC68106010}" xr6:coauthVersionLast="45" xr6:coauthVersionMax="45" xr10:uidLastSave="{00000000-0000-0000-0000-000000000000}"/>
  <bookViews>
    <workbookView xWindow="-120" yWindow="-120" windowWidth="29040" windowHeight="15840" xr2:uid="{B965E028-D9F9-475C-AE4E-382E236A06C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Z21" i="1" l="1"/>
  <c r="Z3" i="1"/>
  <c r="D3" i="1"/>
  <c r="D4" i="1" s="1"/>
  <c r="D5" i="1" s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Z2" i="1"/>
  <c r="A8" i="1"/>
  <c r="F7" i="1" s="1"/>
  <c r="E2" i="1"/>
  <c r="AB2" i="1" s="1"/>
  <c r="E3" i="1"/>
  <c r="AA2" i="1" l="1"/>
  <c r="F3" i="1"/>
  <c r="F8" i="1"/>
  <c r="G9" i="1"/>
  <c r="G8" i="1"/>
  <c r="F4" i="1"/>
  <c r="G5" i="1"/>
  <c r="F11" i="1"/>
  <c r="G12" i="1"/>
  <c r="G4" i="1"/>
  <c r="F10" i="1"/>
  <c r="F6" i="1"/>
  <c r="G11" i="1"/>
  <c r="G7" i="1"/>
  <c r="F9" i="1"/>
  <c r="F5" i="1"/>
  <c r="G10" i="1"/>
  <c r="G6" i="1"/>
  <c r="H7" i="1"/>
  <c r="AA3" i="1" l="1"/>
  <c r="AB3" i="1"/>
  <c r="Z4" i="1"/>
  <c r="H13" i="1"/>
  <c r="H10" i="1"/>
  <c r="H11" i="1"/>
  <c r="H12" i="1"/>
  <c r="H5" i="1"/>
  <c r="Z5" i="1" s="1"/>
  <c r="H8" i="1"/>
  <c r="H9" i="1"/>
  <c r="H6" i="1"/>
  <c r="E4" i="1"/>
  <c r="AA4" i="1" l="1"/>
  <c r="AB4" i="1"/>
  <c r="I13" i="1"/>
  <c r="I14" i="1"/>
  <c r="I9" i="1"/>
  <c r="I12" i="1"/>
  <c r="I6" i="1"/>
  <c r="Z6" i="1" s="1"/>
  <c r="I8" i="1"/>
  <c r="I11" i="1"/>
  <c r="I10" i="1"/>
  <c r="I7" i="1"/>
  <c r="E5" i="1"/>
  <c r="AA5" i="1" s="1"/>
  <c r="AB5" i="1" l="1"/>
  <c r="J15" i="1"/>
  <c r="J8" i="1"/>
  <c r="J7" i="1"/>
  <c r="Z7" i="1" s="1"/>
  <c r="J12" i="1"/>
  <c r="J10" i="1"/>
  <c r="J13" i="1"/>
  <c r="J11" i="1"/>
  <c r="J9" i="1"/>
  <c r="J14" i="1"/>
  <c r="E6" i="1"/>
  <c r="AA6" i="1" s="1"/>
  <c r="AB6" i="1" l="1"/>
  <c r="K9" i="1"/>
  <c r="K8" i="1"/>
  <c r="Z8" i="1" s="1"/>
  <c r="K10" i="1"/>
  <c r="K14" i="1"/>
  <c r="K16" i="1"/>
  <c r="K13" i="1"/>
  <c r="K12" i="1"/>
  <c r="K15" i="1"/>
  <c r="K11" i="1"/>
  <c r="E7" i="1"/>
  <c r="AA7" i="1" s="1"/>
  <c r="AB7" i="1" l="1"/>
  <c r="L11" i="1"/>
  <c r="L12" i="1"/>
  <c r="L14" i="1"/>
  <c r="L17" i="1"/>
  <c r="L10" i="1"/>
  <c r="L13" i="1"/>
  <c r="L16" i="1"/>
  <c r="L15" i="1"/>
  <c r="L9" i="1"/>
  <c r="Z9" i="1" s="1"/>
  <c r="E8" i="1"/>
  <c r="AA8" i="1" s="1"/>
  <c r="AB8" i="1" l="1"/>
  <c r="M13" i="1"/>
  <c r="M14" i="1"/>
  <c r="M17" i="1"/>
  <c r="M11" i="1"/>
  <c r="M16" i="1"/>
  <c r="M10" i="1"/>
  <c r="Z10" i="1" s="1"/>
  <c r="M18" i="1"/>
  <c r="M12" i="1"/>
  <c r="M15" i="1"/>
  <c r="E9" i="1"/>
  <c r="AA9" i="1" s="1"/>
  <c r="AB9" i="1" l="1"/>
  <c r="N15" i="1"/>
  <c r="N16" i="1"/>
  <c r="N11" i="1"/>
  <c r="Z11" i="1" s="1"/>
  <c r="N18" i="1"/>
  <c r="N12" i="1"/>
  <c r="N19" i="1"/>
  <c r="N14" i="1"/>
  <c r="N17" i="1"/>
  <c r="N13" i="1"/>
  <c r="E10" i="1"/>
  <c r="AA10" i="1" s="1"/>
  <c r="AB10" i="1" l="1"/>
  <c r="O17" i="1"/>
  <c r="O18" i="1"/>
  <c r="O15" i="1"/>
  <c r="O14" i="1"/>
  <c r="O12" i="1"/>
  <c r="Z12" i="1" s="1"/>
  <c r="O20" i="1"/>
  <c r="O13" i="1"/>
  <c r="O16" i="1"/>
  <c r="O19" i="1"/>
  <c r="E11" i="1"/>
  <c r="AA11" i="1" s="1"/>
  <c r="AB11" i="1" l="1"/>
  <c r="P21" i="1"/>
  <c r="P13" i="1"/>
  <c r="Z13" i="1" s="1"/>
  <c r="P14" i="1"/>
  <c r="P19" i="1"/>
  <c r="P20" i="1"/>
  <c r="P15" i="1"/>
  <c r="P18" i="1"/>
  <c r="P17" i="1"/>
  <c r="P16" i="1"/>
  <c r="E12" i="1"/>
  <c r="AB12" i="1" s="1"/>
  <c r="AA12" i="1" l="1"/>
  <c r="Q15" i="1"/>
  <c r="Q19" i="1"/>
  <c r="Q14" i="1"/>
  <c r="Z14" i="1" s="1"/>
  <c r="Q16" i="1"/>
  <c r="Q20" i="1"/>
  <c r="Q17" i="1"/>
  <c r="Q21" i="1"/>
  <c r="Q18" i="1"/>
  <c r="E13" i="1"/>
  <c r="AB13" i="1" s="1"/>
  <c r="AA13" i="1" l="1"/>
  <c r="R17" i="1"/>
  <c r="R21" i="1"/>
  <c r="R18" i="1"/>
  <c r="R19" i="1"/>
  <c r="R15" i="1"/>
  <c r="Z15" i="1" s="1"/>
  <c r="R20" i="1"/>
  <c r="R16" i="1"/>
  <c r="S17" i="1"/>
  <c r="E14" i="1"/>
  <c r="AB14" i="1" s="1"/>
  <c r="AA14" i="1" l="1"/>
  <c r="S19" i="1"/>
  <c r="S20" i="1"/>
  <c r="S21" i="1"/>
  <c r="S16" i="1"/>
  <c r="Z16" i="1" s="1"/>
  <c r="S18" i="1"/>
  <c r="E15" i="1"/>
  <c r="AB15" i="1" s="1"/>
  <c r="AA15" i="1" l="1"/>
  <c r="T18" i="1"/>
  <c r="T19" i="1"/>
  <c r="T21" i="1"/>
  <c r="T17" i="1"/>
  <c r="Z17" i="1" s="1"/>
  <c r="T20" i="1"/>
  <c r="E16" i="1"/>
  <c r="AB16" i="1" s="1"/>
  <c r="AA16" i="1" l="1"/>
  <c r="U19" i="1"/>
  <c r="U21" i="1"/>
  <c r="U18" i="1"/>
  <c r="Z18" i="1" s="1"/>
  <c r="U20" i="1"/>
  <c r="E17" i="1"/>
  <c r="AB17" i="1" s="1"/>
  <c r="AA17" i="1" l="1"/>
  <c r="V21" i="1"/>
  <c r="V20" i="1"/>
  <c r="V19" i="1"/>
  <c r="Z19" i="1" s="1"/>
  <c r="W20" i="1"/>
  <c r="E18" i="1"/>
  <c r="AB18" i="1" s="1"/>
  <c r="AA18" i="1" l="1"/>
  <c r="W21" i="1"/>
  <c r="Z20" i="1"/>
  <c r="E19" i="1"/>
  <c r="AB19" i="1" s="1"/>
  <c r="AA19" i="1" l="1"/>
  <c r="X21" i="1"/>
  <c r="E20" i="1"/>
  <c r="AB20" i="1" s="1"/>
  <c r="AA20" i="1" l="1"/>
  <c r="E21" i="1"/>
  <c r="AB21" i="1" s="1"/>
  <c r="AA21" i="1" l="1"/>
</calcChain>
</file>

<file path=xl/sharedStrings.xml><?xml version="1.0" encoding="utf-8"?>
<sst xmlns="http://schemas.openxmlformats.org/spreadsheetml/2006/main" count="32" uniqueCount="32">
  <si>
    <t>ילדים</t>
  </si>
  <si>
    <t>הלוואות</t>
  </si>
  <si>
    <t>סכום הלוואה</t>
  </si>
  <si>
    <t>סכום החזר</t>
  </si>
  <si>
    <t>החזרי הלוואות שנה 1</t>
  </si>
  <si>
    <t>החזרי הלוואות שנה 2</t>
  </si>
  <si>
    <t>החזרי הלוואות שנה 3</t>
  </si>
  <si>
    <t>החזרי הלוואות שנה 4</t>
  </si>
  <si>
    <t>החזרי הלוואות שנה 5</t>
  </si>
  <si>
    <t>החזרי הלוואות שנה 6</t>
  </si>
  <si>
    <t>החזרי הלוואות שנה 7</t>
  </si>
  <si>
    <t>החזרי הלוואות שנה 8</t>
  </si>
  <si>
    <t>החזרי הלוואות שנה 9</t>
  </si>
  <si>
    <t>החזרי הלוואות שנה 10</t>
  </si>
  <si>
    <t>סה"כ החזרים</t>
  </si>
  <si>
    <t>שנה</t>
  </si>
  <si>
    <t>החזרי הלוואות שנה 11</t>
  </si>
  <si>
    <t>החזרי הלוואות שנה 12</t>
  </si>
  <si>
    <t>החזרי הלוואות שנה 13</t>
  </si>
  <si>
    <t>החזרי הלוואות שנה 14</t>
  </si>
  <si>
    <t>החזרי הלוואות שנה 15</t>
  </si>
  <si>
    <t>החזרי הלוואות שנה 16</t>
  </si>
  <si>
    <t>החזרי הלוואות שנה 17</t>
  </si>
  <si>
    <t>החזרי הלוואות שנה 18</t>
  </si>
  <si>
    <t>החזרי הלוואות שנה 19</t>
  </si>
  <si>
    <t>החזרי הלוואות שנה 20</t>
  </si>
  <si>
    <t>חיובים</t>
  </si>
  <si>
    <t>סה"כ מימון</t>
  </si>
  <si>
    <t>מימון חדש</t>
  </si>
  <si>
    <t>לא נלקח בחשבון!</t>
  </si>
  <si>
    <t>% ריבית</t>
  </si>
  <si>
    <t>גידול טבעי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</si>
</sst>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&quot;₪&quot;\ * #,##0.00_ ;_ &quot;₪&quot;\ * \-#,##0.00_ ;_ &quot;₪&quot;\ * &quot;-&quot;??_ ;_ @_ "/>
    <numFmt numFmtId="166" formatCode="_ &quot;₪&quot;\ * #,##0_ ;_ &quot;₪&quot;\ * \-#,##0_ ;_ &quot;₪&quot;\ * &quot;-&quot;??_ ;_ @_ "/>
    <numFmt numFmtId="168" formatCode="&quot;₪&quot;\ #,##0.00"/>
    <numFmt numFmtId="171" formatCode="&quot;₪&quot;\ #,##0"/>
  </numFmts>
  <fonts count="7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166" fontId="4" fillId="0" borderId="1" xfId="0" applyNumberFormat="1" applyFont="1" applyBorder="1" applyAlignment="1">
      <alignment wrapText="1"/>
    </xf>
    <xf numFmtId="0" fontId="0" fillId="0" borderId="0" xfId="0" applyAlignment="1">
      <alignment horizontal="center"/>
    </xf>
    <xf numFmtId="166" fontId="0" fillId="0" borderId="7" xfId="1" applyNumberFormat="1" applyFont="1" applyBorder="1"/>
    <xf numFmtId="166" fontId="0" fillId="0" borderId="10" xfId="1" applyNumberFormat="1" applyFont="1" applyBorder="1"/>
    <xf numFmtId="166" fontId="3" fillId="0" borderId="2" xfId="0" applyNumberFormat="1" applyFont="1" applyBorder="1"/>
    <xf numFmtId="166" fontId="0" fillId="0" borderId="12" xfId="0" applyNumberFormat="1" applyBorder="1"/>
    <xf numFmtId="166" fontId="0" fillId="0" borderId="13" xfId="0" applyNumberFormat="1" applyBorder="1"/>
    <xf numFmtId="168" fontId="6" fillId="0" borderId="0" xfId="0" applyNumberFormat="1" applyFont="1"/>
    <xf numFmtId="168" fontId="6" fillId="2" borderId="6" xfId="1" applyNumberFormat="1" applyFont="1" applyFill="1" applyBorder="1" applyAlignment="1">
      <alignment horizontal="center"/>
    </xf>
    <xf numFmtId="168" fontId="5" fillId="0" borderId="1" xfId="0" applyNumberFormat="1" applyFont="1" applyBorder="1" applyAlignment="1">
      <alignment horizontal="center" wrapText="1"/>
    </xf>
    <xf numFmtId="168" fontId="5" fillId="0" borderId="7" xfId="0" applyNumberFormat="1" applyFont="1" applyBorder="1" applyAlignment="1">
      <alignment horizontal="center" wrapText="1"/>
    </xf>
    <xf numFmtId="168" fontId="6" fillId="2" borderId="1" xfId="1" applyNumberFormat="1" applyFont="1" applyFill="1" applyBorder="1" applyAlignment="1">
      <alignment horizontal="center"/>
    </xf>
    <xf numFmtId="168" fontId="6" fillId="0" borderId="1" xfId="0" applyNumberFormat="1" applyFont="1" applyBorder="1" applyAlignment="1">
      <alignment horizontal="center"/>
    </xf>
    <xf numFmtId="168" fontId="6" fillId="0" borderId="7" xfId="0" applyNumberFormat="1" applyFont="1" applyBorder="1" applyAlignment="1">
      <alignment horizontal="center"/>
    </xf>
    <xf numFmtId="168" fontId="6" fillId="0" borderId="6" xfId="1" applyNumberFormat="1" applyFont="1" applyBorder="1" applyAlignment="1">
      <alignment horizontal="center"/>
    </xf>
    <xf numFmtId="168" fontId="6" fillId="0" borderId="8" xfId="1" applyNumberFormat="1" applyFont="1" applyBorder="1" applyAlignment="1">
      <alignment horizontal="center"/>
    </xf>
    <xf numFmtId="168" fontId="6" fillId="0" borderId="9" xfId="0" applyNumberFormat="1" applyFont="1" applyBorder="1" applyAlignment="1">
      <alignment horizontal="center"/>
    </xf>
    <xf numFmtId="168" fontId="6" fillId="2" borderId="9" xfId="1" applyNumberFormat="1" applyFont="1" applyFill="1" applyBorder="1" applyAlignment="1">
      <alignment horizontal="center"/>
    </xf>
    <xf numFmtId="168" fontId="6" fillId="2" borderId="10" xfId="1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168" fontId="5" fillId="3" borderId="3" xfId="0" applyNumberFormat="1" applyFont="1" applyFill="1" applyBorder="1" applyAlignment="1">
      <alignment horizontal="center" vertical="center" wrapText="1"/>
    </xf>
    <xf numFmtId="168" fontId="5" fillId="3" borderId="4" xfId="0" applyNumberFormat="1" applyFont="1" applyFill="1" applyBorder="1" applyAlignment="1">
      <alignment horizontal="center" vertical="center" wrapText="1"/>
    </xf>
    <xf numFmtId="168" fontId="5" fillId="3" borderId="5" xfId="0" applyNumberFormat="1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171" fontId="3" fillId="3" borderId="1" xfId="1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" fontId="0" fillId="0" borderId="9" xfId="0" applyNumberForma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C244D-E4A4-4525-B575-B3479BF99DD0}">
  <dimension ref="A1:AB21"/>
  <sheetViews>
    <sheetView rightToLeft="1" tabSelected="1" workbookViewId="0">
      <selection activeCell="Z31" sqref="Z31"/>
    </sheetView>
  </sheetViews>
  <sheetFormatPr defaultRowHeight="14.25" outlineLevelCol="1" x14ac:dyDescent="0.2"/>
  <cols>
    <col min="1" max="1" width="14.125" customWidth="1"/>
    <col min="4" max="4" width="10.25" customWidth="1"/>
    <col min="5" max="5" width="15.5" bestFit="1" customWidth="1"/>
    <col min="6" max="23" width="10.25" style="8" hidden="1" customWidth="1" outlineLevel="1"/>
    <col min="24" max="25" width="10.375" style="8" hidden="1" customWidth="1" outlineLevel="1"/>
    <col min="26" max="26" width="13" customWidth="1" collapsed="1"/>
    <col min="27" max="27" width="14.25" customWidth="1"/>
    <col min="28" max="28" width="14.125" bestFit="1" customWidth="1"/>
  </cols>
  <sheetData>
    <row r="1" spans="1:28" ht="22.5" x14ac:dyDescent="0.2">
      <c r="A1" s="29" t="s">
        <v>2</v>
      </c>
      <c r="C1" s="20" t="s">
        <v>15</v>
      </c>
      <c r="D1" s="21" t="s">
        <v>0</v>
      </c>
      <c r="E1" s="22" t="s">
        <v>1</v>
      </c>
      <c r="F1" s="23" t="s">
        <v>4</v>
      </c>
      <c r="G1" s="24" t="s">
        <v>5</v>
      </c>
      <c r="H1" s="24" t="s">
        <v>6</v>
      </c>
      <c r="I1" s="24" t="s">
        <v>7</v>
      </c>
      <c r="J1" s="24" t="s">
        <v>8</v>
      </c>
      <c r="K1" s="24" t="s">
        <v>9</v>
      </c>
      <c r="L1" s="24" t="s">
        <v>10</v>
      </c>
      <c r="M1" s="24" t="s">
        <v>11</v>
      </c>
      <c r="N1" s="24" t="s">
        <v>12</v>
      </c>
      <c r="O1" s="24" t="s">
        <v>13</v>
      </c>
      <c r="P1" s="24" t="s">
        <v>16</v>
      </c>
      <c r="Q1" s="24" t="s">
        <v>17</v>
      </c>
      <c r="R1" s="24" t="s">
        <v>18</v>
      </c>
      <c r="S1" s="24" t="s">
        <v>19</v>
      </c>
      <c r="T1" s="24" t="s">
        <v>20</v>
      </c>
      <c r="U1" s="24" t="s">
        <v>21</v>
      </c>
      <c r="V1" s="24" t="s">
        <v>22</v>
      </c>
      <c r="W1" s="24" t="s">
        <v>23</v>
      </c>
      <c r="X1" s="24" t="s">
        <v>24</v>
      </c>
      <c r="Y1" s="25" t="s">
        <v>25</v>
      </c>
      <c r="Z1" s="26" t="s">
        <v>14</v>
      </c>
      <c r="AA1" s="27" t="s">
        <v>28</v>
      </c>
      <c r="AB1" s="28" t="s">
        <v>27</v>
      </c>
    </row>
    <row r="2" spans="1:28" ht="15" x14ac:dyDescent="0.25">
      <c r="A2" s="31">
        <v>30000</v>
      </c>
      <c r="C2" s="32">
        <v>1</v>
      </c>
      <c r="D2" s="33">
        <v>350</v>
      </c>
      <c r="E2" s="3">
        <f>D2*$A$2</f>
        <v>10500000</v>
      </c>
      <c r="F2" s="9">
        <v>0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6">
        <f>SUM(F2:Y2)</f>
        <v>0</v>
      </c>
      <c r="AA2" s="5">
        <f>E2-Z2</f>
        <v>10500000</v>
      </c>
      <c r="AB2" s="1">
        <f>SUM($E$2:E2)-SUM($Z$2:Z2)</f>
        <v>10500000</v>
      </c>
    </row>
    <row r="3" spans="1:28" ht="15" x14ac:dyDescent="0.25">
      <c r="A3" s="2"/>
      <c r="C3" s="32">
        <v>2</v>
      </c>
      <c r="D3" s="33">
        <f>D2*$A$14</f>
        <v>378</v>
      </c>
      <c r="E3" s="3">
        <f>D3*$A$2</f>
        <v>11340000</v>
      </c>
      <c r="F3" s="9">
        <f>$A$8*$D$2*12</f>
        <v>1166666.6666666665</v>
      </c>
      <c r="G3" s="12">
        <v>0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4"/>
      <c r="Z3" s="6">
        <f>SUM(F3:Y3)</f>
        <v>1166666.6666666665</v>
      </c>
      <c r="AA3" s="5">
        <f t="shared" ref="AA3:AA20" si="0">E3-Z3</f>
        <v>10173333.333333334</v>
      </c>
      <c r="AB3" s="1">
        <f>SUM($E$2:E3)-SUM($Z$2:Z3)</f>
        <v>20673333.333333332</v>
      </c>
    </row>
    <row r="4" spans="1:28" ht="15" x14ac:dyDescent="0.25">
      <c r="A4" s="29" t="s">
        <v>26</v>
      </c>
      <c r="C4" s="32">
        <v>3</v>
      </c>
      <c r="D4" s="33">
        <f t="shared" ref="D4:D21" si="1">D3*$A$14</f>
        <v>408.24</v>
      </c>
      <c r="E4" s="3">
        <f>D4*$A$2</f>
        <v>12247200</v>
      </c>
      <c r="F4" s="9">
        <f>$A$8*$D$2*12</f>
        <v>1166666.6666666665</v>
      </c>
      <c r="G4" s="12">
        <f>$A$8*$D$3*12</f>
        <v>1260000</v>
      </c>
      <c r="H4" s="12">
        <v>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4"/>
      <c r="Z4" s="6">
        <f t="shared" ref="Z4:Z21" si="2">SUM(F4:Y4)</f>
        <v>2426666.6666666665</v>
      </c>
      <c r="AA4" s="5">
        <f>E4-Z4</f>
        <v>9820533.333333334</v>
      </c>
      <c r="AB4" s="1">
        <f>SUM($E$2:E4)-SUM($Z$2:Z4)</f>
        <v>30493866.666666668</v>
      </c>
    </row>
    <row r="5" spans="1:28" ht="15" x14ac:dyDescent="0.25">
      <c r="A5" s="30">
        <v>108</v>
      </c>
      <c r="C5" s="32">
        <v>4</v>
      </c>
      <c r="D5" s="33">
        <f t="shared" si="1"/>
        <v>440.89920000000006</v>
      </c>
      <c r="E5" s="3">
        <f>D5*$A$2</f>
        <v>13226976.000000002</v>
      </c>
      <c r="F5" s="9">
        <f>$A$8*$D$2*12</f>
        <v>1166666.6666666665</v>
      </c>
      <c r="G5" s="12">
        <f>$A$8*$D$3*12</f>
        <v>1260000</v>
      </c>
      <c r="H5" s="12">
        <f>$A$8*$D$4*12</f>
        <v>1360800</v>
      </c>
      <c r="I5" s="12">
        <v>0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6">
        <f t="shared" si="2"/>
        <v>3787466.6666666665</v>
      </c>
      <c r="AA5" s="5">
        <f t="shared" si="0"/>
        <v>9439509.3333333358</v>
      </c>
      <c r="AB5" s="1">
        <f>SUM($E$2:E5)-SUM($Z$2:Z5)</f>
        <v>39933376</v>
      </c>
    </row>
    <row r="6" spans="1:28" ht="15" x14ac:dyDescent="0.25">
      <c r="A6" s="2"/>
      <c r="C6" s="32">
        <v>5</v>
      </c>
      <c r="D6" s="33">
        <f t="shared" si="1"/>
        <v>476.1711360000001</v>
      </c>
      <c r="E6" s="3">
        <f>D6*$A$2</f>
        <v>14285134.080000004</v>
      </c>
      <c r="F6" s="9">
        <f>$A$8*$D$2*12</f>
        <v>1166666.6666666665</v>
      </c>
      <c r="G6" s="12">
        <f>$A$8*$D$3*12</f>
        <v>1260000</v>
      </c>
      <c r="H6" s="12">
        <f>$A$8*$D$4*12</f>
        <v>1360800</v>
      </c>
      <c r="I6" s="12">
        <f>$A$8*$D$5*12</f>
        <v>1469664.0000000002</v>
      </c>
      <c r="J6" s="12">
        <v>0</v>
      </c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4"/>
      <c r="Z6" s="6">
        <f t="shared" si="2"/>
        <v>5257130.666666667</v>
      </c>
      <c r="AA6" s="5">
        <f t="shared" si="0"/>
        <v>9028003.4133333378</v>
      </c>
      <c r="AB6" s="1">
        <f>SUM($E$2:E6)-SUM($Z$2:Z6)</f>
        <v>48961379.413333341</v>
      </c>
    </row>
    <row r="7" spans="1:28" ht="15" x14ac:dyDescent="0.25">
      <c r="A7" s="29" t="s">
        <v>3</v>
      </c>
      <c r="C7" s="32">
        <v>6</v>
      </c>
      <c r="D7" s="33">
        <f t="shared" si="1"/>
        <v>514.2648268800001</v>
      </c>
      <c r="E7" s="3">
        <f>D7*$A$2</f>
        <v>15427944.806400003</v>
      </c>
      <c r="F7" s="9">
        <f>$A$8*$D$2*12</f>
        <v>1166666.6666666665</v>
      </c>
      <c r="G7" s="12">
        <f>$A$8*$D$3*12</f>
        <v>1260000</v>
      </c>
      <c r="H7" s="12">
        <f>$A$8*$D$4*12</f>
        <v>1360800</v>
      </c>
      <c r="I7" s="12">
        <f>$A$8*$D$5*12</f>
        <v>1469664.0000000002</v>
      </c>
      <c r="J7" s="12">
        <f>$A$8*$D$6*12</f>
        <v>1587237.1200000006</v>
      </c>
      <c r="K7" s="12">
        <v>0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  <c r="Z7" s="6">
        <f t="shared" si="2"/>
        <v>6844367.7866666671</v>
      </c>
      <c r="AA7" s="5">
        <f t="shared" si="0"/>
        <v>8583577.0197333358</v>
      </c>
      <c r="AB7" s="1">
        <f>SUM($E$2:E7)-SUM($Z$2:Z7)</f>
        <v>57544956.433066681</v>
      </c>
    </row>
    <row r="8" spans="1:28" ht="15" x14ac:dyDescent="0.25">
      <c r="A8" s="31">
        <f>A2/A5</f>
        <v>277.77777777777777</v>
      </c>
      <c r="C8" s="32">
        <v>7</v>
      </c>
      <c r="D8" s="33">
        <f t="shared" si="1"/>
        <v>555.40601303040012</v>
      </c>
      <c r="E8" s="3">
        <f>D8*$A$2</f>
        <v>16662180.390912004</v>
      </c>
      <c r="F8" s="9">
        <f>$A$8*$D$2*12</f>
        <v>1166666.6666666665</v>
      </c>
      <c r="G8" s="12">
        <f>$A$8*$D$3*12</f>
        <v>1260000</v>
      </c>
      <c r="H8" s="12">
        <f>$A$8*$D$4*12</f>
        <v>1360800</v>
      </c>
      <c r="I8" s="12">
        <f>$A$8*$D$5*12</f>
        <v>1469664.0000000002</v>
      </c>
      <c r="J8" s="12">
        <f>$A$8*$D$6*12</f>
        <v>1587237.1200000006</v>
      </c>
      <c r="K8" s="12">
        <f>$A$8*$D$7*12</f>
        <v>1714216.0896000005</v>
      </c>
      <c r="L8" s="12">
        <v>0</v>
      </c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4"/>
      <c r="Z8" s="6">
        <f t="shared" si="2"/>
        <v>8558583.8762666676</v>
      </c>
      <c r="AA8" s="5">
        <f t="shared" si="0"/>
        <v>8103596.5146453362</v>
      </c>
      <c r="AB8" s="1">
        <f>SUM($E$2:E8)-SUM($Z$2:Z8)</f>
        <v>65648552.947712012</v>
      </c>
    </row>
    <row r="9" spans="1:28" ht="15" x14ac:dyDescent="0.25">
      <c r="C9" s="32">
        <v>8</v>
      </c>
      <c r="D9" s="33">
        <f t="shared" si="1"/>
        <v>599.83849407283219</v>
      </c>
      <c r="E9" s="3">
        <f>D9*$A$2</f>
        <v>17995154.822184965</v>
      </c>
      <c r="F9" s="9">
        <f>$A$8*$D$2*12</f>
        <v>1166666.6666666665</v>
      </c>
      <c r="G9" s="12">
        <f>$A$8*$D$3*12</f>
        <v>1260000</v>
      </c>
      <c r="H9" s="12">
        <f>$A$8*$D$4*12</f>
        <v>1360800</v>
      </c>
      <c r="I9" s="12">
        <f>$A$8*$D$5*12</f>
        <v>1469664.0000000002</v>
      </c>
      <c r="J9" s="12">
        <f>$A$8*$D$6*12</f>
        <v>1587237.1200000006</v>
      </c>
      <c r="K9" s="12">
        <f>$A$8*$D$7*12</f>
        <v>1714216.0896000005</v>
      </c>
      <c r="L9" s="12">
        <f>$A$8*$D$8*12</f>
        <v>1851353.3767680004</v>
      </c>
      <c r="M9" s="12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4"/>
      <c r="Z9" s="6">
        <f t="shared" si="2"/>
        <v>10409937.253034668</v>
      </c>
      <c r="AA9" s="5">
        <f t="shared" si="0"/>
        <v>7585217.569150297</v>
      </c>
      <c r="AB9" s="1">
        <f>SUM($E$2:E9)-SUM($Z$2:Z9)</f>
        <v>73233770.516862303</v>
      </c>
    </row>
    <row r="10" spans="1:28" ht="15" x14ac:dyDescent="0.25">
      <c r="A10" s="29" t="s">
        <v>30</v>
      </c>
      <c r="C10" s="32">
        <v>9</v>
      </c>
      <c r="D10" s="33">
        <f t="shared" si="1"/>
        <v>647.82557359865882</v>
      </c>
      <c r="E10" s="3">
        <f>D10*$A$2</f>
        <v>19434767.207959764</v>
      </c>
      <c r="F10" s="9">
        <f>$A$8*$D$2*12</f>
        <v>1166666.6666666665</v>
      </c>
      <c r="G10" s="12">
        <f>$A$8*$D$3*12</f>
        <v>1260000</v>
      </c>
      <c r="H10" s="12">
        <f>$A$8*$D$4*12</f>
        <v>1360800</v>
      </c>
      <c r="I10" s="12">
        <f>$A$8*$D$5*12</f>
        <v>1469664.0000000002</v>
      </c>
      <c r="J10" s="12">
        <f>$A$8*$D$6*12</f>
        <v>1587237.1200000006</v>
      </c>
      <c r="K10" s="12">
        <f>$A$8*$D$7*12</f>
        <v>1714216.0896000005</v>
      </c>
      <c r="L10" s="12">
        <f>$A$8*$D$8*12</f>
        <v>1851353.3767680004</v>
      </c>
      <c r="M10" s="12">
        <f>$A$8*$D$9*12</f>
        <v>1999461.6469094409</v>
      </c>
      <c r="N10" s="12">
        <v>0</v>
      </c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4"/>
      <c r="Z10" s="6">
        <f t="shared" si="2"/>
        <v>12409398.899944108</v>
      </c>
      <c r="AA10" s="5">
        <f t="shared" si="0"/>
        <v>7025368.3080156557</v>
      </c>
      <c r="AB10" s="1">
        <f>SUM($E$2:E10)-SUM($Z$2:Z10)</f>
        <v>80259138.824877962</v>
      </c>
    </row>
    <row r="11" spans="1:28" ht="15" x14ac:dyDescent="0.25">
      <c r="A11" s="30" t="s">
        <v>29</v>
      </c>
      <c r="C11" s="32">
        <v>10</v>
      </c>
      <c r="D11" s="33">
        <f t="shared" si="1"/>
        <v>699.65161948655157</v>
      </c>
      <c r="E11" s="3">
        <f>D11*$A$2</f>
        <v>20989548.584596548</v>
      </c>
      <c r="F11" s="9">
        <f>$A$8*$D$2*12</f>
        <v>1166666.6666666665</v>
      </c>
      <c r="G11" s="12">
        <f>$A$8*$D$3*12</f>
        <v>1260000</v>
      </c>
      <c r="H11" s="12">
        <f>$A$8*$D$4*12</f>
        <v>1360800</v>
      </c>
      <c r="I11" s="12">
        <f>$A$8*$D$5*12</f>
        <v>1469664.0000000002</v>
      </c>
      <c r="J11" s="12">
        <f>$A$8*$D$6*12</f>
        <v>1587237.1200000006</v>
      </c>
      <c r="K11" s="12">
        <f>$A$8*$D$7*12</f>
        <v>1714216.0896000005</v>
      </c>
      <c r="L11" s="12">
        <f>$A$8*$D$8*12</f>
        <v>1851353.3767680004</v>
      </c>
      <c r="M11" s="12">
        <f>$A$8*$D$9*12</f>
        <v>1999461.6469094409</v>
      </c>
      <c r="N11" s="12">
        <f>$A$8*$D$10*12</f>
        <v>2159418.5786621962</v>
      </c>
      <c r="O11" s="12">
        <v>0</v>
      </c>
      <c r="P11" s="13"/>
      <c r="Q11" s="13"/>
      <c r="R11" s="13"/>
      <c r="S11" s="13"/>
      <c r="T11" s="13"/>
      <c r="U11" s="13"/>
      <c r="V11" s="13"/>
      <c r="W11" s="13"/>
      <c r="X11" s="13"/>
      <c r="Y11" s="14"/>
      <c r="Z11" s="6">
        <f t="shared" si="2"/>
        <v>14568817.478606304</v>
      </c>
      <c r="AA11" s="5">
        <f t="shared" si="0"/>
        <v>6420731.1059902441</v>
      </c>
      <c r="AB11" s="1">
        <f>SUM($E$2:E11)-SUM($Z$2:Z11)</f>
        <v>86679869.930868208</v>
      </c>
    </row>
    <row r="12" spans="1:28" ht="15" x14ac:dyDescent="0.25">
      <c r="C12" s="32">
        <v>11</v>
      </c>
      <c r="D12" s="33">
        <f t="shared" si="1"/>
        <v>755.62374904547573</v>
      </c>
      <c r="E12" s="3">
        <f>D12*$A$2</f>
        <v>22668712.471364271</v>
      </c>
      <c r="F12" s="15"/>
      <c r="G12" s="12">
        <f>$A$8*$D$3*12</f>
        <v>1260000</v>
      </c>
      <c r="H12" s="12">
        <f>$A$8*$D$4*12</f>
        <v>1360800</v>
      </c>
      <c r="I12" s="12">
        <f>$A$8*$D$5*12</f>
        <v>1469664.0000000002</v>
      </c>
      <c r="J12" s="12">
        <f>$A$8*$D$6*12</f>
        <v>1587237.1200000006</v>
      </c>
      <c r="K12" s="12">
        <f>$A$8*$D$7*12</f>
        <v>1714216.0896000005</v>
      </c>
      <c r="L12" s="12">
        <f>$A$8*$D$8*12</f>
        <v>1851353.3767680004</v>
      </c>
      <c r="M12" s="12">
        <f>$A$8*$D$9*12</f>
        <v>1999461.6469094409</v>
      </c>
      <c r="N12" s="12">
        <f>$A$8*$D$10*12</f>
        <v>2159418.5786621962</v>
      </c>
      <c r="O12" s="12">
        <f>$A$8*$D$11*12</f>
        <v>2332172.0649551721</v>
      </c>
      <c r="P12" s="12">
        <v>0</v>
      </c>
      <c r="Q12" s="13"/>
      <c r="R12" s="13"/>
      <c r="S12" s="13"/>
      <c r="T12" s="13"/>
      <c r="U12" s="13"/>
      <c r="V12" s="13"/>
      <c r="W12" s="13"/>
      <c r="X12" s="13"/>
      <c r="Y12" s="14"/>
      <c r="Z12" s="6">
        <f t="shared" si="2"/>
        <v>15734322.876894813</v>
      </c>
      <c r="AA12" s="5">
        <f t="shared" si="0"/>
        <v>6934389.5944694579</v>
      </c>
      <c r="AB12" s="1">
        <f>SUM($E$2:E12)-SUM($Z$2:Z12)</f>
        <v>93614259.525337651</v>
      </c>
    </row>
    <row r="13" spans="1:28" ht="15" x14ac:dyDescent="0.25">
      <c r="A13" s="29" t="s">
        <v>31</v>
      </c>
      <c r="C13" s="32">
        <v>12</v>
      </c>
      <c r="D13" s="33">
        <f t="shared" si="1"/>
        <v>816.07364896911383</v>
      </c>
      <c r="E13" s="3">
        <f>D13*$A$2</f>
        <v>24482209.469073415</v>
      </c>
      <c r="F13" s="15"/>
      <c r="G13" s="13"/>
      <c r="H13" s="12">
        <f>$A$8*$D$4*12</f>
        <v>1360800</v>
      </c>
      <c r="I13" s="12">
        <f>$A$8*$D$5*12</f>
        <v>1469664.0000000002</v>
      </c>
      <c r="J13" s="12">
        <f>$A$8*$D$6*12</f>
        <v>1587237.1200000006</v>
      </c>
      <c r="K13" s="12">
        <f>$A$8*$D$7*12</f>
        <v>1714216.0896000005</v>
      </c>
      <c r="L13" s="12">
        <f>$A$8*$D$8*12</f>
        <v>1851353.3767680004</v>
      </c>
      <c r="M13" s="12">
        <f>$A$8*$D$9*12</f>
        <v>1999461.6469094409</v>
      </c>
      <c r="N13" s="12">
        <f>$A$8*$D$10*12</f>
        <v>2159418.5786621962</v>
      </c>
      <c r="O13" s="12">
        <f>$A$8*$D$11*12</f>
        <v>2332172.0649551721</v>
      </c>
      <c r="P13" s="12">
        <f>$A$8*$D$12*12</f>
        <v>2518745.8301515859</v>
      </c>
      <c r="Q13" s="12">
        <v>0</v>
      </c>
      <c r="R13" s="13"/>
      <c r="S13" s="13"/>
      <c r="T13" s="13"/>
      <c r="U13" s="13"/>
      <c r="V13" s="13"/>
      <c r="W13" s="13"/>
      <c r="X13" s="13"/>
      <c r="Y13" s="14"/>
      <c r="Z13" s="6">
        <f t="shared" si="2"/>
        <v>16993068.707046397</v>
      </c>
      <c r="AA13" s="5">
        <f t="shared" si="0"/>
        <v>7489140.7620270178</v>
      </c>
      <c r="AB13" s="1">
        <f>SUM($E$2:E13)-SUM($Z$2:Z13)</f>
        <v>101103400.28736466</v>
      </c>
    </row>
    <row r="14" spans="1:28" ht="15" x14ac:dyDescent="0.25">
      <c r="A14" s="30">
        <v>1.08</v>
      </c>
      <c r="C14" s="32">
        <v>13</v>
      </c>
      <c r="D14" s="33">
        <f t="shared" si="1"/>
        <v>881.359540886643</v>
      </c>
      <c r="E14" s="3">
        <f>D14*$A$2</f>
        <v>26440786.226599291</v>
      </c>
      <c r="F14" s="15"/>
      <c r="G14" s="13"/>
      <c r="H14" s="13"/>
      <c r="I14" s="12">
        <f>$A$8*$D$5*12</f>
        <v>1469664.0000000002</v>
      </c>
      <c r="J14" s="12">
        <f>$A$8*$D$6*12</f>
        <v>1587237.1200000006</v>
      </c>
      <c r="K14" s="12">
        <f>$A$8*$D$7*12</f>
        <v>1714216.0896000005</v>
      </c>
      <c r="L14" s="12">
        <f>$A$8*$D$8*12</f>
        <v>1851353.3767680004</v>
      </c>
      <c r="M14" s="12">
        <f>$A$8*$D$9*12</f>
        <v>1999461.6469094409</v>
      </c>
      <c r="N14" s="12">
        <f>$A$8*$D$10*12</f>
        <v>2159418.5786621962</v>
      </c>
      <c r="O14" s="12">
        <f>$A$8*$D$11*12</f>
        <v>2332172.0649551721</v>
      </c>
      <c r="P14" s="12">
        <f>$A$8*$D$12*12</f>
        <v>2518745.8301515859</v>
      </c>
      <c r="Q14" s="12">
        <f>$A$8*$D$13*12</f>
        <v>2720245.4965637126</v>
      </c>
      <c r="R14" s="12">
        <v>0</v>
      </c>
      <c r="S14" s="13"/>
      <c r="T14" s="13"/>
      <c r="U14" s="13"/>
      <c r="V14" s="13"/>
      <c r="W14" s="13"/>
      <c r="X14" s="13"/>
      <c r="Y14" s="14"/>
      <c r="Z14" s="6">
        <f t="shared" si="2"/>
        <v>18352514.203610111</v>
      </c>
      <c r="AA14" s="5">
        <f t="shared" si="0"/>
        <v>8088272.0229891799</v>
      </c>
      <c r="AB14" s="1">
        <f>SUM($E$2:E14)-SUM($Z$2:Z14)</f>
        <v>109191672.31035386</v>
      </c>
    </row>
    <row r="15" spans="1:28" ht="15" x14ac:dyDescent="0.25">
      <c r="C15" s="32">
        <v>14</v>
      </c>
      <c r="D15" s="33">
        <f t="shared" si="1"/>
        <v>951.86830415757447</v>
      </c>
      <c r="E15" s="3">
        <f>D15*$A$2</f>
        <v>28556049.124727234</v>
      </c>
      <c r="F15" s="15"/>
      <c r="G15" s="13"/>
      <c r="H15" s="13"/>
      <c r="I15" s="13"/>
      <c r="J15" s="12">
        <f>$A$8*$D$6*12</f>
        <v>1587237.1200000006</v>
      </c>
      <c r="K15" s="12">
        <f>$A$8*$D$7*12</f>
        <v>1714216.0896000005</v>
      </c>
      <c r="L15" s="12">
        <f>$A$8*$D$8*12</f>
        <v>1851353.3767680004</v>
      </c>
      <c r="M15" s="12">
        <f>$A$8*$D$9*12</f>
        <v>1999461.6469094409</v>
      </c>
      <c r="N15" s="12">
        <f>$A$8*$D$10*12</f>
        <v>2159418.5786621962</v>
      </c>
      <c r="O15" s="12">
        <f>$A$8*$D$11*12</f>
        <v>2332172.0649551721</v>
      </c>
      <c r="P15" s="12">
        <f>$A$8*$D$12*12</f>
        <v>2518745.8301515859</v>
      </c>
      <c r="Q15" s="12">
        <f>$A$8*$D$13*12</f>
        <v>2720245.4965637126</v>
      </c>
      <c r="R15" s="12">
        <f>$A$8*$D$14*12</f>
        <v>2937865.1362888101</v>
      </c>
      <c r="S15" s="12">
        <v>0</v>
      </c>
      <c r="T15" s="13"/>
      <c r="U15" s="13"/>
      <c r="V15" s="13"/>
      <c r="W15" s="13"/>
      <c r="X15" s="13"/>
      <c r="Y15" s="14"/>
      <c r="Z15" s="6">
        <f t="shared" si="2"/>
        <v>19820715.339898918</v>
      </c>
      <c r="AA15" s="5">
        <f t="shared" si="0"/>
        <v>8735333.7848283164</v>
      </c>
      <c r="AB15" s="1">
        <f>SUM($E$2:E15)-SUM($Z$2:Z15)</f>
        <v>117927006.09518218</v>
      </c>
    </row>
    <row r="16" spans="1:28" ht="15" x14ac:dyDescent="0.25">
      <c r="C16" s="32">
        <v>15</v>
      </c>
      <c r="D16" s="33">
        <f t="shared" si="1"/>
        <v>1028.0177684901805</v>
      </c>
      <c r="E16" s="3">
        <f>D16*$A$2</f>
        <v>30840533.054705415</v>
      </c>
      <c r="F16" s="15"/>
      <c r="G16" s="13"/>
      <c r="H16" s="13"/>
      <c r="I16" s="13"/>
      <c r="J16" s="13"/>
      <c r="K16" s="12">
        <f>$A$8*$D$7*12</f>
        <v>1714216.0896000005</v>
      </c>
      <c r="L16" s="12">
        <f>$A$8*$D$8*12</f>
        <v>1851353.3767680004</v>
      </c>
      <c r="M16" s="12">
        <f>$A$8*$D$9*12</f>
        <v>1999461.6469094409</v>
      </c>
      <c r="N16" s="12">
        <f>$A$8*$D$10*12</f>
        <v>2159418.5786621962</v>
      </c>
      <c r="O16" s="12">
        <f>$A$8*$D$11*12</f>
        <v>2332172.0649551721</v>
      </c>
      <c r="P16" s="12">
        <f>$A$8*$D$12*12</f>
        <v>2518745.8301515859</v>
      </c>
      <c r="Q16" s="12">
        <f>$A$8*$D$13*12</f>
        <v>2720245.4965637126</v>
      </c>
      <c r="R16" s="12">
        <f>$A$8*$D$14*12</f>
        <v>2937865.1362888101</v>
      </c>
      <c r="S16" s="12">
        <f>$A$8*$D$15*12</f>
        <v>3172894.3471919149</v>
      </c>
      <c r="T16" s="12">
        <v>0</v>
      </c>
      <c r="U16" s="13"/>
      <c r="V16" s="13"/>
      <c r="W16" s="13"/>
      <c r="X16" s="13"/>
      <c r="Y16" s="14"/>
      <c r="Z16" s="6">
        <f t="shared" si="2"/>
        <v>21406372.567090832</v>
      </c>
      <c r="AA16" s="5">
        <f t="shared" si="0"/>
        <v>9434160.4876145832</v>
      </c>
      <c r="AB16" s="1">
        <f>SUM($E$2:E16)-SUM($Z$2:Z16)</f>
        <v>127361166.58279678</v>
      </c>
    </row>
    <row r="17" spans="3:28" ht="15" x14ac:dyDescent="0.25">
      <c r="C17" s="32">
        <v>16</v>
      </c>
      <c r="D17" s="33">
        <f t="shared" si="1"/>
        <v>1110.259189969395</v>
      </c>
      <c r="E17" s="3">
        <f>D17*$A$2</f>
        <v>33307775.699081849</v>
      </c>
      <c r="F17" s="15"/>
      <c r="G17" s="13"/>
      <c r="H17" s="13"/>
      <c r="I17" s="13"/>
      <c r="J17" s="13"/>
      <c r="K17" s="13"/>
      <c r="L17" s="12">
        <f>$A$8*$D$8*12</f>
        <v>1851353.3767680004</v>
      </c>
      <c r="M17" s="12">
        <f>$A$8*$D$9*12</f>
        <v>1999461.6469094409</v>
      </c>
      <c r="N17" s="12">
        <f>$A$8*$D$10*12</f>
        <v>2159418.5786621962</v>
      </c>
      <c r="O17" s="12">
        <f>$A$8*$D$11*12</f>
        <v>2332172.0649551721</v>
      </c>
      <c r="P17" s="12">
        <f>$A$8*$D$12*12</f>
        <v>2518745.8301515859</v>
      </c>
      <c r="Q17" s="12">
        <f>$A$8*$D$13*12</f>
        <v>2720245.4965637126</v>
      </c>
      <c r="R17" s="12">
        <f>$A$8*$D$14*12</f>
        <v>2937865.1362888101</v>
      </c>
      <c r="S17" s="12">
        <f>$A$8*$D$15*12</f>
        <v>3172894.3471919149</v>
      </c>
      <c r="T17" s="12">
        <f>$A$8*$D$16*12</f>
        <v>3426725.8949672682</v>
      </c>
      <c r="U17" s="12">
        <v>0</v>
      </c>
      <c r="V17" s="13"/>
      <c r="W17" s="13"/>
      <c r="X17" s="13"/>
      <c r="Y17" s="14"/>
      <c r="Z17" s="6">
        <f t="shared" si="2"/>
        <v>23118882.372458104</v>
      </c>
      <c r="AA17" s="5">
        <f t="shared" si="0"/>
        <v>10188893.326623745</v>
      </c>
      <c r="AB17" s="1">
        <f>SUM($E$2:E17)-SUM($Z$2:Z17)</f>
        <v>137550059.90942052</v>
      </c>
    </row>
    <row r="18" spans="3:28" ht="15" x14ac:dyDescent="0.25">
      <c r="C18" s="32">
        <v>17</v>
      </c>
      <c r="D18" s="33">
        <f t="shared" si="1"/>
        <v>1199.0799251669466</v>
      </c>
      <c r="E18" s="3">
        <f>D18*$A$2</f>
        <v>35972397.755008399</v>
      </c>
      <c r="F18" s="15"/>
      <c r="G18" s="13"/>
      <c r="H18" s="13"/>
      <c r="I18" s="13"/>
      <c r="J18" s="13"/>
      <c r="K18" s="13"/>
      <c r="L18" s="13"/>
      <c r="M18" s="12">
        <f>$A$8*$D$9*12</f>
        <v>1999461.6469094409</v>
      </c>
      <c r="N18" s="12">
        <f>$A$8*$D$10*12</f>
        <v>2159418.5786621962</v>
      </c>
      <c r="O18" s="12">
        <f>$A$8*$D$11*12</f>
        <v>2332172.0649551721</v>
      </c>
      <c r="P18" s="12">
        <f>$A$8*$D$12*12</f>
        <v>2518745.8301515859</v>
      </c>
      <c r="Q18" s="12">
        <f>$A$8*$D$13*12</f>
        <v>2720245.4965637126</v>
      </c>
      <c r="R18" s="12">
        <f>$A$8*$D$14*12</f>
        <v>2937865.1362888101</v>
      </c>
      <c r="S18" s="12">
        <f>$A$8*$D$15*12</f>
        <v>3172894.3471919149</v>
      </c>
      <c r="T18" s="12">
        <f>$A$8*$D$16*12</f>
        <v>3426725.8949672682</v>
      </c>
      <c r="U18" s="12">
        <f>$A$8*$D$17*12</f>
        <v>3700863.9665646502</v>
      </c>
      <c r="V18" s="12">
        <v>0</v>
      </c>
      <c r="W18" s="13"/>
      <c r="X18" s="13"/>
      <c r="Y18" s="14"/>
      <c r="Z18" s="6">
        <f t="shared" si="2"/>
        <v>24968392.962254755</v>
      </c>
      <c r="AA18" s="5">
        <f t="shared" si="0"/>
        <v>11004004.792753644</v>
      </c>
      <c r="AB18" s="1">
        <f>SUM($E$2:E18)-SUM($Z$2:Z18)</f>
        <v>148554064.70217416</v>
      </c>
    </row>
    <row r="19" spans="3:28" ht="15" x14ac:dyDescent="0.25">
      <c r="C19" s="32">
        <v>18</v>
      </c>
      <c r="D19" s="33">
        <f t="shared" si="1"/>
        <v>1295.0063191803024</v>
      </c>
      <c r="E19" s="3">
        <f>D19*$A$2</f>
        <v>38850189.57540907</v>
      </c>
      <c r="F19" s="15"/>
      <c r="G19" s="13"/>
      <c r="H19" s="13"/>
      <c r="I19" s="13"/>
      <c r="J19" s="13"/>
      <c r="K19" s="13"/>
      <c r="L19" s="13"/>
      <c r="M19" s="13"/>
      <c r="N19" s="12">
        <f>$A$8*$D$10*12</f>
        <v>2159418.5786621962</v>
      </c>
      <c r="O19" s="12">
        <f>$A$8*$D$11*12</f>
        <v>2332172.0649551721</v>
      </c>
      <c r="P19" s="12">
        <f>$A$8*$D$12*12</f>
        <v>2518745.8301515859</v>
      </c>
      <c r="Q19" s="12">
        <f>$A$8*$D$13*12</f>
        <v>2720245.4965637126</v>
      </c>
      <c r="R19" s="12">
        <f>$A$8*$D$14*12</f>
        <v>2937865.1362888101</v>
      </c>
      <c r="S19" s="12">
        <f>$A$8*$D$15*12</f>
        <v>3172894.3471919149</v>
      </c>
      <c r="T19" s="12">
        <f>$A$8*$D$16*12</f>
        <v>3426725.8949672682</v>
      </c>
      <c r="U19" s="12">
        <f>$A$8*$D$17*12</f>
        <v>3700863.9665646502</v>
      </c>
      <c r="V19" s="12">
        <f>$A$8*$D$18*12</f>
        <v>3996933.0838898215</v>
      </c>
      <c r="W19" s="12">
        <v>0</v>
      </c>
      <c r="X19" s="13"/>
      <c r="Y19" s="14"/>
      <c r="Z19" s="6">
        <f t="shared" si="2"/>
        <v>26965864.399235137</v>
      </c>
      <c r="AA19" s="5">
        <f t="shared" si="0"/>
        <v>11884325.176173933</v>
      </c>
      <c r="AB19" s="1">
        <f>SUM($E$2:E19)-SUM($Z$2:Z19)</f>
        <v>160438389.87834808</v>
      </c>
    </row>
    <row r="20" spans="3:28" ht="15" x14ac:dyDescent="0.25">
      <c r="C20" s="32">
        <v>19</v>
      </c>
      <c r="D20" s="33">
        <f t="shared" si="1"/>
        <v>1398.6068247147266</v>
      </c>
      <c r="E20" s="3">
        <f>D20*$A$2</f>
        <v>41958204.741441801</v>
      </c>
      <c r="F20" s="15"/>
      <c r="G20" s="13"/>
      <c r="H20" s="13"/>
      <c r="I20" s="13"/>
      <c r="J20" s="13"/>
      <c r="K20" s="13"/>
      <c r="L20" s="13"/>
      <c r="M20" s="13"/>
      <c r="N20" s="13"/>
      <c r="O20" s="12">
        <f>$A$8*$D$11*12</f>
        <v>2332172.0649551721</v>
      </c>
      <c r="P20" s="12">
        <f>$A$8*$D$12*12</f>
        <v>2518745.8301515859</v>
      </c>
      <c r="Q20" s="12">
        <f>$A$8*$D$13*12</f>
        <v>2720245.4965637126</v>
      </c>
      <c r="R20" s="12">
        <f>$A$8*$D$14*12</f>
        <v>2937865.1362888101</v>
      </c>
      <c r="S20" s="12">
        <f>$A$8*$D$15*12</f>
        <v>3172894.3471919149</v>
      </c>
      <c r="T20" s="12">
        <f>$A$8*$D$16*12</f>
        <v>3426725.8949672682</v>
      </c>
      <c r="U20" s="12">
        <f>$A$8*$D$17*12</f>
        <v>3700863.9665646502</v>
      </c>
      <c r="V20" s="12">
        <f>$A$8*$D$18*12</f>
        <v>3996933.0838898215</v>
      </c>
      <c r="W20" s="12">
        <f>$A$8*$D$19*12</f>
        <v>4316687.7306010081</v>
      </c>
      <c r="X20" s="12">
        <v>0</v>
      </c>
      <c r="Y20" s="14"/>
      <c r="Z20" s="6">
        <f t="shared" si="2"/>
        <v>29123133.551173944</v>
      </c>
      <c r="AA20" s="5">
        <f t="shared" si="0"/>
        <v>12835071.190267857</v>
      </c>
      <c r="AB20" s="1">
        <f>SUM($E$2:E20)-SUM($Z$2:Z20)</f>
        <v>173273461.06861591</v>
      </c>
    </row>
    <row r="21" spans="3:28" ht="15.75" thickBot="1" x14ac:dyDescent="0.3">
      <c r="C21" s="34">
        <v>20</v>
      </c>
      <c r="D21" s="35">
        <f>D20*$A$14</f>
        <v>1510.4953706919048</v>
      </c>
      <c r="E21" s="4">
        <f>D21*$A$2</f>
        <v>45314861.12075714</v>
      </c>
      <c r="F21" s="16"/>
      <c r="G21" s="17"/>
      <c r="H21" s="17"/>
      <c r="I21" s="17"/>
      <c r="J21" s="17"/>
      <c r="K21" s="17"/>
      <c r="L21" s="17"/>
      <c r="M21" s="17"/>
      <c r="N21" s="17"/>
      <c r="O21" s="17"/>
      <c r="P21" s="18">
        <f>$A$8*$D$12*12</f>
        <v>2518745.8301515859</v>
      </c>
      <c r="Q21" s="18">
        <f>$A$8*$D$13*12</f>
        <v>2720245.4965637126</v>
      </c>
      <c r="R21" s="18">
        <f>$A$8*$D$14*12</f>
        <v>2937865.1362888101</v>
      </c>
      <c r="S21" s="18">
        <f>$A$8*$D$15*12</f>
        <v>3172894.3471919149</v>
      </c>
      <c r="T21" s="18">
        <f>$A$8*$D$16*12</f>
        <v>3426725.8949672682</v>
      </c>
      <c r="U21" s="18">
        <f>$A$8*$D$17*12</f>
        <v>3700863.9665646502</v>
      </c>
      <c r="V21" s="18">
        <f>$A$8*$D$18*12</f>
        <v>3996933.0838898215</v>
      </c>
      <c r="W21" s="18">
        <f>$A$8*$D$19*12</f>
        <v>4316687.7306010081</v>
      </c>
      <c r="X21" s="18">
        <f>$A$8*$D$20*12</f>
        <v>4662022.749049088</v>
      </c>
      <c r="Y21" s="19">
        <v>0</v>
      </c>
      <c r="Z21" s="7">
        <f>SUM(F21:Y21)</f>
        <v>31452984.235267863</v>
      </c>
      <c r="AA21" s="5">
        <f>E21-Z21</f>
        <v>13861876.885489278</v>
      </c>
      <c r="AB21" s="1">
        <f>SUM($E$2:E21)-SUM($Z$2:Z21)</f>
        <v>187135337.9541052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פנחס</dc:creator>
  <cp:lastModifiedBy>פנחס</cp:lastModifiedBy>
  <dcterms:created xsi:type="dcterms:W3CDTF">2024-08-25T11:00:45Z</dcterms:created>
  <dcterms:modified xsi:type="dcterms:W3CDTF">2024-08-25T11:55:59Z</dcterms:modified>
</cp:coreProperties>
</file>