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פנחס\Downloads\"/>
    </mc:Choice>
  </mc:AlternateContent>
  <xr:revisionPtr revIDLastSave="0" documentId="13_ncr:1_{96A6F392-B5B5-4645-AFD4-D8CF0B684858}" xr6:coauthVersionLast="45" xr6:coauthVersionMax="45" xr10:uidLastSave="{00000000-0000-0000-0000-000000000000}"/>
  <bookViews>
    <workbookView xWindow="-120" yWindow="-120" windowWidth="29040" windowHeight="15840" xr2:uid="{B965E028-D9F9-475C-AE4E-382E236A06C6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A2" i="1" l="1"/>
  <c r="AA3" i="1"/>
  <c r="F4" i="1"/>
  <c r="G3" i="1"/>
  <c r="G12" i="1"/>
  <c r="E3" i="1"/>
  <c r="H13" i="1" s="1"/>
  <c r="B11" i="1"/>
  <c r="B7" i="1"/>
  <c r="B8" i="1" s="1"/>
  <c r="B6" i="1"/>
  <c r="G7" i="1" l="1"/>
  <c r="AB2" i="1" l="1"/>
  <c r="AC2" i="1"/>
  <c r="E4" i="1"/>
  <c r="F5" i="1"/>
  <c r="G8" i="1"/>
  <c r="H9" i="1"/>
  <c r="H8" i="1"/>
  <c r="G4" i="1"/>
  <c r="H5" i="1"/>
  <c r="G11" i="1"/>
  <c r="H12" i="1"/>
  <c r="H4" i="1"/>
  <c r="G10" i="1"/>
  <c r="G6" i="1"/>
  <c r="H11" i="1"/>
  <c r="H7" i="1"/>
  <c r="G9" i="1"/>
  <c r="G5" i="1"/>
  <c r="H10" i="1"/>
  <c r="H6" i="1"/>
  <c r="I7" i="1" l="1"/>
  <c r="F6" i="1"/>
  <c r="I14" i="1"/>
  <c r="AC3" i="1"/>
  <c r="AB3" i="1"/>
  <c r="E5" i="1"/>
  <c r="J15" i="1" s="1"/>
  <c r="AA4" i="1"/>
  <c r="AB4" i="1" s="1"/>
  <c r="I13" i="1"/>
  <c r="I10" i="1"/>
  <c r="I11" i="1"/>
  <c r="I12" i="1"/>
  <c r="I5" i="1"/>
  <c r="AA5" i="1" s="1"/>
  <c r="AB5" i="1" s="1"/>
  <c r="I8" i="1"/>
  <c r="I9" i="1"/>
  <c r="I6" i="1"/>
  <c r="AC4" i="1" l="1"/>
  <c r="AC5" i="1"/>
  <c r="E6" i="1"/>
  <c r="K16" i="1" s="1"/>
  <c r="F7" i="1"/>
  <c r="J13" i="1"/>
  <c r="J14" i="1"/>
  <c r="J9" i="1"/>
  <c r="J12" i="1"/>
  <c r="J6" i="1"/>
  <c r="AA6" i="1" s="1"/>
  <c r="AB6" i="1" s="1"/>
  <c r="J8" i="1"/>
  <c r="J11" i="1"/>
  <c r="J10" i="1"/>
  <c r="J7" i="1"/>
  <c r="AC6" i="1" l="1"/>
  <c r="E7" i="1"/>
  <c r="L17" i="1" s="1"/>
  <c r="F8" i="1"/>
  <c r="K15" i="1"/>
  <c r="K8" i="1"/>
  <c r="K7" i="1"/>
  <c r="AA7" i="1" s="1"/>
  <c r="AB7" i="1" s="1"/>
  <c r="K12" i="1"/>
  <c r="K10" i="1"/>
  <c r="K13" i="1"/>
  <c r="K11" i="1"/>
  <c r="K9" i="1"/>
  <c r="K14" i="1"/>
  <c r="AC7" i="1" l="1"/>
  <c r="E8" i="1"/>
  <c r="M18" i="1" s="1"/>
  <c r="F9" i="1"/>
  <c r="L9" i="1"/>
  <c r="L8" i="1"/>
  <c r="AA8" i="1" s="1"/>
  <c r="AC8" i="1" s="1"/>
  <c r="L10" i="1"/>
  <c r="L14" i="1"/>
  <c r="L16" i="1"/>
  <c r="L13" i="1"/>
  <c r="L12" i="1"/>
  <c r="L15" i="1"/>
  <c r="L11" i="1"/>
  <c r="AB8" i="1" l="1"/>
  <c r="E9" i="1"/>
  <c r="N19" i="1" s="1"/>
  <c r="F10" i="1"/>
  <c r="M11" i="1"/>
  <c r="M12" i="1"/>
  <c r="M14" i="1"/>
  <c r="M17" i="1"/>
  <c r="M10" i="1"/>
  <c r="M13" i="1"/>
  <c r="M16" i="1"/>
  <c r="M15" i="1"/>
  <c r="M9" i="1"/>
  <c r="AA9" i="1" s="1"/>
  <c r="AC9" i="1" s="1"/>
  <c r="AB9" i="1" l="1"/>
  <c r="E10" i="1"/>
  <c r="O20" i="1" s="1"/>
  <c r="F11" i="1"/>
  <c r="N13" i="1"/>
  <c r="N14" i="1"/>
  <c r="N17" i="1"/>
  <c r="N11" i="1"/>
  <c r="N16" i="1"/>
  <c r="N10" i="1"/>
  <c r="AA10" i="1" s="1"/>
  <c r="AC10" i="1" s="1"/>
  <c r="N18" i="1"/>
  <c r="N12" i="1"/>
  <c r="N15" i="1"/>
  <c r="AB10" i="1" l="1"/>
  <c r="E11" i="1"/>
  <c r="P21" i="1" s="1"/>
  <c r="F12" i="1"/>
  <c r="O15" i="1"/>
  <c r="O16" i="1"/>
  <c r="O11" i="1"/>
  <c r="AA11" i="1" s="1"/>
  <c r="AC11" i="1" s="1"/>
  <c r="O18" i="1"/>
  <c r="O12" i="1"/>
  <c r="O19" i="1"/>
  <c r="O14" i="1"/>
  <c r="O17" i="1"/>
  <c r="O13" i="1"/>
  <c r="AB11" i="1" l="1"/>
  <c r="E12" i="1"/>
  <c r="F13" i="1"/>
  <c r="P17" i="1"/>
  <c r="P18" i="1"/>
  <c r="P15" i="1"/>
  <c r="P14" i="1"/>
  <c r="P12" i="1"/>
  <c r="AA12" i="1" s="1"/>
  <c r="AB12" i="1" s="1"/>
  <c r="P20" i="1"/>
  <c r="P13" i="1"/>
  <c r="P16" i="1"/>
  <c r="P19" i="1"/>
  <c r="AC12" i="1" l="1"/>
  <c r="E13" i="1"/>
  <c r="F14" i="1"/>
  <c r="Q21" i="1"/>
  <c r="Q13" i="1"/>
  <c r="AA13" i="1" s="1"/>
  <c r="AB13" i="1" s="1"/>
  <c r="Q14" i="1"/>
  <c r="Q19" i="1"/>
  <c r="Q20" i="1"/>
  <c r="Q15" i="1"/>
  <c r="Q18" i="1"/>
  <c r="Q17" i="1"/>
  <c r="Q16" i="1"/>
  <c r="AC13" i="1" l="1"/>
  <c r="E14" i="1"/>
  <c r="F15" i="1"/>
  <c r="R15" i="1"/>
  <c r="R19" i="1"/>
  <c r="R14" i="1"/>
  <c r="AA14" i="1" s="1"/>
  <c r="AB14" i="1" s="1"/>
  <c r="R16" i="1"/>
  <c r="R20" i="1"/>
  <c r="R17" i="1"/>
  <c r="R21" i="1"/>
  <c r="R18" i="1"/>
  <c r="AC14" i="1" l="1"/>
  <c r="E15" i="1"/>
  <c r="T17" i="1" s="1"/>
  <c r="F16" i="1"/>
  <c r="S17" i="1"/>
  <c r="S21" i="1"/>
  <c r="S18" i="1"/>
  <c r="S19" i="1"/>
  <c r="S15" i="1"/>
  <c r="AA15" i="1" s="1"/>
  <c r="AC15" i="1" s="1"/>
  <c r="S20" i="1"/>
  <c r="S16" i="1"/>
  <c r="AB15" i="1" l="1"/>
  <c r="E16" i="1"/>
  <c r="F17" i="1"/>
  <c r="T19" i="1"/>
  <c r="T20" i="1"/>
  <c r="T21" i="1"/>
  <c r="T16" i="1"/>
  <c r="AA16" i="1" s="1"/>
  <c r="AB16" i="1" s="1"/>
  <c r="T18" i="1"/>
  <c r="AC16" i="1" l="1"/>
  <c r="E17" i="1"/>
  <c r="F18" i="1"/>
  <c r="U18" i="1"/>
  <c r="U19" i="1"/>
  <c r="U21" i="1"/>
  <c r="U17" i="1"/>
  <c r="AA17" i="1" s="1"/>
  <c r="AB17" i="1" s="1"/>
  <c r="U20" i="1"/>
  <c r="AC17" i="1" l="1"/>
  <c r="E18" i="1"/>
  <c r="F19" i="1"/>
  <c r="V19" i="1"/>
  <c r="V21" i="1"/>
  <c r="V18" i="1"/>
  <c r="AA18" i="1" s="1"/>
  <c r="AB18" i="1" s="1"/>
  <c r="V20" i="1"/>
  <c r="AC18" i="1" l="1"/>
  <c r="E19" i="1"/>
  <c r="F20" i="1"/>
  <c r="W21" i="1"/>
  <c r="W20" i="1"/>
  <c r="W19" i="1"/>
  <c r="AA19" i="1" s="1"/>
  <c r="AB19" i="1" s="1"/>
  <c r="AC19" i="1" l="1"/>
  <c r="E20" i="1"/>
  <c r="E21" i="1" s="1"/>
  <c r="F21" i="1"/>
  <c r="X20" i="1"/>
  <c r="AA20" i="1" s="1"/>
  <c r="AB20" i="1" s="1"/>
  <c r="X21" i="1"/>
  <c r="AC20" i="1" l="1"/>
  <c r="Y21" i="1"/>
  <c r="AA21" i="1" s="1"/>
  <c r="AB21" i="1" s="1"/>
  <c r="AC21" i="1" l="1"/>
</calcChain>
</file>

<file path=xl/sharedStrings.xml><?xml version="1.0" encoding="utf-8"?>
<sst xmlns="http://schemas.openxmlformats.org/spreadsheetml/2006/main" count="35" uniqueCount="35">
  <si>
    <t>ילדים</t>
  </si>
  <si>
    <t>הלוואות</t>
  </si>
  <si>
    <t>סכום הלוואה</t>
  </si>
  <si>
    <t>החזרי הלוואות שנה 1</t>
  </si>
  <si>
    <t>החזרי הלוואות שנה 2</t>
  </si>
  <si>
    <t>החזרי הלוואות שנה 3</t>
  </si>
  <si>
    <t>החזרי הלוואות שנה 4</t>
  </si>
  <si>
    <t>החזרי הלוואות שנה 5</t>
  </si>
  <si>
    <t>החזרי הלוואות שנה 6</t>
  </si>
  <si>
    <t>החזרי הלוואות שנה 7</t>
  </si>
  <si>
    <t>החזרי הלוואות שנה 8</t>
  </si>
  <si>
    <t>החזרי הלוואות שנה 9</t>
  </si>
  <si>
    <t>החזרי הלוואות שנה 10</t>
  </si>
  <si>
    <t>סה"כ החזרים</t>
  </si>
  <si>
    <t>שנה</t>
  </si>
  <si>
    <t>החזרי הלוואות שנה 11</t>
  </si>
  <si>
    <t>החזרי הלוואות שנה 12</t>
  </si>
  <si>
    <t>החזרי הלוואות שנה 13</t>
  </si>
  <si>
    <t>החזרי הלוואות שנה 14</t>
  </si>
  <si>
    <t>החזרי הלוואות שנה 15</t>
  </si>
  <si>
    <t>החזרי הלוואות שנה 16</t>
  </si>
  <si>
    <t>החזרי הלוואות שנה 17</t>
  </si>
  <si>
    <t>החזרי הלוואות שנה 18</t>
  </si>
  <si>
    <t>החזרי הלוואות שנה 19</t>
  </si>
  <si>
    <t>החזרי הלוואות שנה 20</t>
  </si>
  <si>
    <t>חיובים</t>
  </si>
  <si>
    <t>סה"כ מימון</t>
  </si>
  <si>
    <t>מימון חדש</t>
  </si>
  <si>
    <t>מקסימום החזר חודשי</t>
  </si>
  <si>
    <t>החזר חודשי</t>
  </si>
  <si>
    <t>סה"כ החזר</t>
  </si>
  <si>
    <t>החזר החודשי ע"ח הלוואה</t>
  </si>
  <si>
    <t>החזר חודשי - צדקה</t>
  </si>
  <si>
    <t>ממוצע ילודה במשפחה במשך 9 שנה</t>
  </si>
  <si>
    <t>ילודה טבעי בקהילה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</si>
</sst>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₪&quot;\ #,##0;[Red]&quot;₪&quot;\ \-#,##0"/>
    <numFmt numFmtId="44" formatCode="_ &quot;₪&quot;\ * #,##0.00_ ;_ &quot;₪&quot;\ * \-#,##0.00_ ;_ &quot;₪&quot;\ * &quot;-&quot;??_ ;_ @_ "/>
    <numFmt numFmtId="164" formatCode="_ &quot;₪&quot;\ * #,##0_ ;_ &quot;₪&quot;\ * \-#,##0_ ;_ &quot;₪&quot;\ * &quot;-&quot;??_ ;_ @_ "/>
    <numFmt numFmtId="165" formatCode="&quot;₪&quot;\ #,##0.00"/>
    <numFmt numFmtId="166" formatCode="&quot;₪&quot;\ #,##0"/>
  </numFmts>
  <fonts count="7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8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8"/>
      <color theme="1"/>
      <name val="Arial"/>
      <family val="2"/>
      <scheme val="minor"/>
    </font>
    <font>
      <sz val="8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164" fontId="0" fillId="0" borderId="6" xfId="1" applyNumberFormat="1" applyFont="1" applyBorder="1"/>
    <xf numFmtId="164" fontId="0" fillId="0" borderId="11" xfId="0" applyNumberFormat="1" applyBorder="1"/>
    <xf numFmtId="164" fontId="0" fillId="0" borderId="12" xfId="0" applyNumberFormat="1" applyBorder="1"/>
    <xf numFmtId="165" fontId="6" fillId="0" borderId="0" xfId="0" applyNumberFormat="1" applyFont="1"/>
    <xf numFmtId="165" fontId="6" fillId="2" borderId="5" xfId="1" applyNumberFormat="1" applyFont="1" applyFill="1" applyBorder="1" applyAlignment="1">
      <alignment horizontal="center"/>
    </xf>
    <xf numFmtId="165" fontId="5" fillId="0" borderId="1" xfId="0" applyNumberFormat="1" applyFont="1" applyBorder="1" applyAlignment="1">
      <alignment horizontal="center" wrapText="1"/>
    </xf>
    <xf numFmtId="165" fontId="5" fillId="0" borderId="6" xfId="0" applyNumberFormat="1" applyFont="1" applyBorder="1" applyAlignment="1">
      <alignment horizontal="center" wrapText="1"/>
    </xf>
    <xf numFmtId="165" fontId="6" fillId="2" borderId="1" xfId="1" applyNumberFormat="1" applyFont="1" applyFill="1" applyBorder="1" applyAlignment="1">
      <alignment horizontal="center"/>
    </xf>
    <xf numFmtId="165" fontId="6" fillId="0" borderId="1" xfId="0" applyNumberFormat="1" applyFont="1" applyBorder="1" applyAlignment="1">
      <alignment horizontal="center"/>
    </xf>
    <xf numFmtId="165" fontId="6" fillId="0" borderId="6" xfId="0" applyNumberFormat="1" applyFont="1" applyBorder="1" applyAlignment="1">
      <alignment horizontal="center"/>
    </xf>
    <xf numFmtId="165" fontId="6" fillId="0" borderId="5" xfId="1" applyNumberFormat="1" applyFont="1" applyBorder="1" applyAlignment="1">
      <alignment horizontal="center"/>
    </xf>
    <xf numFmtId="165" fontId="6" fillId="0" borderId="7" xfId="1" applyNumberFormat="1" applyFont="1" applyBorder="1" applyAlignment="1">
      <alignment horizontal="center"/>
    </xf>
    <xf numFmtId="165" fontId="6" fillId="0" borderId="8" xfId="0" applyNumberFormat="1" applyFont="1" applyBorder="1" applyAlignment="1">
      <alignment horizontal="center"/>
    </xf>
    <xf numFmtId="165" fontId="6" fillId="2" borderId="8" xfId="1" applyNumberFormat="1" applyFont="1" applyFill="1" applyBorder="1" applyAlignment="1">
      <alignment horizontal="center"/>
    </xf>
    <xf numFmtId="165" fontId="6" fillId="2" borderId="9" xfId="1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65" fontId="5" fillId="3" borderId="2" xfId="0" applyNumberFormat="1" applyFont="1" applyFill="1" applyBorder="1" applyAlignment="1">
      <alignment horizontal="center" vertical="center" wrapText="1"/>
    </xf>
    <xf numFmtId="165" fontId="5" fillId="3" borderId="3" xfId="0" applyNumberFormat="1" applyFont="1" applyFill="1" applyBorder="1" applyAlignment="1">
      <alignment horizontal="center" vertical="center" wrapText="1"/>
    </xf>
    <xf numFmtId="165" fontId="5" fillId="3" borderId="4" xfId="0" applyNumberFormat="1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1" fontId="0" fillId="0" borderId="8" xfId="0" applyNumberFormat="1" applyBorder="1" applyAlignment="1">
      <alignment horizontal="center"/>
    </xf>
    <xf numFmtId="165" fontId="0" fillId="0" borderId="0" xfId="0" applyNumberFormat="1"/>
    <xf numFmtId="0" fontId="0" fillId="0" borderId="13" xfId="0" applyBorder="1"/>
    <xf numFmtId="166" fontId="3" fillId="3" borderId="4" xfId="1" applyNumberFormat="1" applyFont="1" applyFill="1" applyBorder="1" applyAlignment="1">
      <alignment horizontal="center"/>
    </xf>
    <xf numFmtId="0" fontId="0" fillId="0" borderId="14" xfId="0" applyBorder="1"/>
    <xf numFmtId="0" fontId="3" fillId="3" borderId="6" xfId="0" applyFont="1" applyFill="1" applyBorder="1" applyAlignment="1">
      <alignment horizontal="center"/>
    </xf>
    <xf numFmtId="0" fontId="0" fillId="0" borderId="15" xfId="0" applyBorder="1"/>
    <xf numFmtId="166" fontId="3" fillId="3" borderId="9" xfId="1" applyNumberFormat="1" applyFont="1" applyFill="1" applyBorder="1" applyAlignment="1">
      <alignment horizontal="center"/>
    </xf>
    <xf numFmtId="166" fontId="3" fillId="3" borderId="6" xfId="1" applyNumberFormat="1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0" fillId="0" borderId="16" xfId="0" applyBorder="1"/>
    <xf numFmtId="0" fontId="3" fillId="3" borderId="17" xfId="0" applyFont="1" applyFill="1" applyBorder="1" applyAlignment="1">
      <alignment horizontal="center"/>
    </xf>
    <xf numFmtId="6" fontId="3" fillId="0" borderId="5" xfId="0" applyNumberFormat="1" applyFont="1" applyBorder="1"/>
    <xf numFmtId="6" fontId="4" fillId="0" borderId="6" xfId="0" applyNumberFormat="1" applyFont="1" applyBorder="1" applyAlignment="1">
      <alignment wrapText="1"/>
    </xf>
    <xf numFmtId="6" fontId="3" fillId="0" borderId="7" xfId="0" applyNumberFormat="1" applyFont="1" applyBorder="1"/>
    <xf numFmtId="6" fontId="4" fillId="0" borderId="9" xfId="0" applyNumberFormat="1" applyFont="1" applyBorder="1" applyAlignment="1">
      <alignment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C244D-E4A4-4525-B575-B3479BF99DD0}">
  <dimension ref="A1:AH21"/>
  <sheetViews>
    <sheetView rightToLeft="1" tabSelected="1" workbookViewId="0">
      <selection activeCell="B22" sqref="B22"/>
    </sheetView>
  </sheetViews>
  <sheetFormatPr defaultRowHeight="14.25" outlineLevelCol="1" x14ac:dyDescent="0.2"/>
  <cols>
    <col min="1" max="1" width="27.125" bestFit="1" customWidth="1"/>
    <col min="5" max="5" width="10.25" customWidth="1"/>
    <col min="6" max="6" width="15.5" bestFit="1" customWidth="1"/>
    <col min="7" max="24" width="10.25" style="4" hidden="1" customWidth="1" outlineLevel="1"/>
    <col min="25" max="26" width="10.375" style="4" hidden="1" customWidth="1" outlineLevel="1"/>
    <col min="27" max="27" width="13" customWidth="1" collapsed="1"/>
    <col min="28" max="28" width="14.25" customWidth="1"/>
    <col min="29" max="29" width="14.625" bestFit="1" customWidth="1"/>
    <col min="31" max="31" width="27.125" bestFit="1" customWidth="1"/>
  </cols>
  <sheetData>
    <row r="1" spans="1:34" ht="23.25" thickBot="1" x14ac:dyDescent="0.25">
      <c r="D1" s="16" t="s">
        <v>14</v>
      </c>
      <c r="E1" s="17" t="s">
        <v>0</v>
      </c>
      <c r="F1" s="18" t="s">
        <v>1</v>
      </c>
      <c r="G1" s="19" t="s">
        <v>3</v>
      </c>
      <c r="H1" s="20" t="s">
        <v>4</v>
      </c>
      <c r="I1" s="20" t="s">
        <v>5</v>
      </c>
      <c r="J1" s="20" t="s">
        <v>6</v>
      </c>
      <c r="K1" s="20" t="s">
        <v>7</v>
      </c>
      <c r="L1" s="20" t="s">
        <v>8</v>
      </c>
      <c r="M1" s="20" t="s">
        <v>9</v>
      </c>
      <c r="N1" s="20" t="s">
        <v>10</v>
      </c>
      <c r="O1" s="20" t="s">
        <v>11</v>
      </c>
      <c r="P1" s="20" t="s">
        <v>12</v>
      </c>
      <c r="Q1" s="20" t="s">
        <v>15</v>
      </c>
      <c r="R1" s="20" t="s">
        <v>16</v>
      </c>
      <c r="S1" s="20" t="s">
        <v>17</v>
      </c>
      <c r="T1" s="20" t="s">
        <v>18</v>
      </c>
      <c r="U1" s="20" t="s">
        <v>19</v>
      </c>
      <c r="V1" s="20" t="s">
        <v>20</v>
      </c>
      <c r="W1" s="20" t="s">
        <v>21</v>
      </c>
      <c r="X1" s="20" t="s">
        <v>22</v>
      </c>
      <c r="Y1" s="20" t="s">
        <v>23</v>
      </c>
      <c r="Z1" s="21" t="s">
        <v>24</v>
      </c>
      <c r="AA1" s="22" t="s">
        <v>13</v>
      </c>
      <c r="AB1" s="16" t="s">
        <v>27</v>
      </c>
      <c r="AC1" s="18" t="s">
        <v>26</v>
      </c>
    </row>
    <row r="2" spans="1:34" ht="15" x14ac:dyDescent="0.25">
      <c r="A2" s="28" t="s">
        <v>2</v>
      </c>
      <c r="B2" s="29">
        <v>30000</v>
      </c>
      <c r="D2" s="23">
        <v>1</v>
      </c>
      <c r="E2" s="24">
        <v>350</v>
      </c>
      <c r="F2" s="1">
        <v>0</v>
      </c>
      <c r="G2" s="5">
        <v>0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/>
      <c r="AA2" s="2">
        <f>SUM(G2:Z2)</f>
        <v>0</v>
      </c>
      <c r="AB2" s="38">
        <f>F2-AA2</f>
        <v>0</v>
      </c>
      <c r="AC2" s="39">
        <f>SUM($F$2:F2)-SUM($AA$2:AA2)</f>
        <v>0</v>
      </c>
    </row>
    <row r="3" spans="1:34" ht="15" x14ac:dyDescent="0.25">
      <c r="A3" s="30" t="s">
        <v>25</v>
      </c>
      <c r="B3" s="31">
        <v>120</v>
      </c>
      <c r="D3" s="23">
        <v>2</v>
      </c>
      <c r="E3" s="24">
        <f>E2*$B$13</f>
        <v>371</v>
      </c>
      <c r="F3" s="1">
        <v>0</v>
      </c>
      <c r="G3" s="5">
        <f>$B$4*$E$2*12</f>
        <v>1470000</v>
      </c>
      <c r="H3" s="8">
        <v>0</v>
      </c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10"/>
      <c r="AA3" s="2">
        <f>SUM(G3:Z3)</f>
        <v>1470000</v>
      </c>
      <c r="AB3" s="38">
        <f t="shared" ref="AB3:AB21" si="0">F3-AA3</f>
        <v>-1470000</v>
      </c>
      <c r="AC3" s="39">
        <f>SUM($F$2:F3)-SUM($AA$2:AA3)</f>
        <v>-1470000</v>
      </c>
    </row>
    <row r="4" spans="1:34" ht="15.75" thickBot="1" x14ac:dyDescent="0.3">
      <c r="A4" s="32" t="s">
        <v>29</v>
      </c>
      <c r="B4" s="33">
        <v>350</v>
      </c>
      <c r="D4" s="23">
        <v>3</v>
      </c>
      <c r="E4" s="24">
        <f>E3*$B$13</f>
        <v>393.26000000000005</v>
      </c>
      <c r="F4" s="1">
        <f>E2*$B$2</f>
        <v>10500000</v>
      </c>
      <c r="G4" s="5">
        <f>$B$4*$E$2*12</f>
        <v>1470000</v>
      </c>
      <c r="H4" s="8">
        <f>$B$4*$E$3*12</f>
        <v>1558200</v>
      </c>
      <c r="I4" s="8">
        <v>0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10"/>
      <c r="AA4" s="2">
        <f t="shared" ref="AA4:AA20" si="1">SUM(G4:Z4)</f>
        <v>3028200</v>
      </c>
      <c r="AB4" s="38">
        <f t="shared" si="0"/>
        <v>7471800</v>
      </c>
      <c r="AC4" s="39">
        <f>SUM($F$2:F4)-SUM($AA$2:AA4)</f>
        <v>6001800</v>
      </c>
    </row>
    <row r="5" spans="1:34" ht="15.75" thickBot="1" x14ac:dyDescent="0.3">
      <c r="D5" s="23">
        <v>4</v>
      </c>
      <c r="E5" s="24">
        <f>E4*$B$13</f>
        <v>416.85560000000009</v>
      </c>
      <c r="F5" s="1">
        <f>E3*$B$2</f>
        <v>11130000</v>
      </c>
      <c r="G5" s="5">
        <f>$B$4*$E$2*12</f>
        <v>1470000</v>
      </c>
      <c r="H5" s="8">
        <f>$B$4*$E$3*12</f>
        <v>1558200</v>
      </c>
      <c r="I5" s="8">
        <f>$B$4*$E$4*12</f>
        <v>1651692.0000000005</v>
      </c>
      <c r="J5" s="8">
        <v>0</v>
      </c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10"/>
      <c r="AA5" s="2">
        <f t="shared" si="1"/>
        <v>4679892</v>
      </c>
      <c r="AB5" s="38">
        <f t="shared" si="0"/>
        <v>6450108</v>
      </c>
      <c r="AC5" s="39">
        <f>SUM($F$2:F5)-SUM($AA$2:AA5)</f>
        <v>12451908</v>
      </c>
    </row>
    <row r="6" spans="1:34" ht="15" x14ac:dyDescent="0.25">
      <c r="A6" s="28" t="s">
        <v>30</v>
      </c>
      <c r="B6" s="29">
        <f>B4*B3</f>
        <v>42000</v>
      </c>
      <c r="D6" s="23">
        <v>5</v>
      </c>
      <c r="E6" s="24">
        <f>E5*$B$13</f>
        <v>441.86693600000012</v>
      </c>
      <c r="F6" s="1">
        <f>E4*$B$2</f>
        <v>11797800.000000002</v>
      </c>
      <c r="G6" s="5">
        <f>$B$4*$E$2*12</f>
        <v>1470000</v>
      </c>
      <c r="H6" s="8">
        <f>$B$4*$E$3*12</f>
        <v>1558200</v>
      </c>
      <c r="I6" s="8">
        <f>$B$4*$E$4*12</f>
        <v>1651692.0000000005</v>
      </c>
      <c r="J6" s="8">
        <f>$B$4*$E$5*12</f>
        <v>1750793.5200000003</v>
      </c>
      <c r="K6" s="8">
        <v>0</v>
      </c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10"/>
      <c r="AA6" s="2">
        <f t="shared" si="1"/>
        <v>6430685.5200000005</v>
      </c>
      <c r="AB6" s="38">
        <f t="shared" si="0"/>
        <v>5367114.4800000014</v>
      </c>
      <c r="AC6" s="39">
        <f>SUM($F$2:F6)-SUM($AA$2:AA6)</f>
        <v>17819022.48</v>
      </c>
    </row>
    <row r="7" spans="1:34" ht="15" x14ac:dyDescent="0.25">
      <c r="A7" s="30" t="s">
        <v>31</v>
      </c>
      <c r="B7" s="34">
        <f>B2/B3</f>
        <v>250</v>
      </c>
      <c r="D7" s="23">
        <v>6</v>
      </c>
      <c r="E7" s="24">
        <f>E6*$B$13</f>
        <v>468.37895216000015</v>
      </c>
      <c r="F7" s="1">
        <f>E5*$B$2</f>
        <v>12505668.000000004</v>
      </c>
      <c r="G7" s="5">
        <f>$B$4*$E$2*12</f>
        <v>1470000</v>
      </c>
      <c r="H7" s="8">
        <f>$B$4*$E$3*12</f>
        <v>1558200</v>
      </c>
      <c r="I7" s="8">
        <f>$B$4*$E$4*12</f>
        <v>1651692.0000000005</v>
      </c>
      <c r="J7" s="8">
        <f>$B$4*$E$5*12</f>
        <v>1750793.5200000003</v>
      </c>
      <c r="K7" s="8">
        <f>$B$4*$E$6*12</f>
        <v>1855841.1312000006</v>
      </c>
      <c r="L7" s="8">
        <v>0</v>
      </c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10"/>
      <c r="AA7" s="2">
        <f t="shared" si="1"/>
        <v>8286526.6512000011</v>
      </c>
      <c r="AB7" s="38">
        <f t="shared" si="0"/>
        <v>4219141.3488000026</v>
      </c>
      <c r="AC7" s="39">
        <f>SUM($F$2:F7)-SUM($AA$2:AA7)</f>
        <v>22038163.8288</v>
      </c>
    </row>
    <row r="8" spans="1:34" ht="15.75" thickBot="1" x14ac:dyDescent="0.3">
      <c r="A8" s="32" t="s">
        <v>32</v>
      </c>
      <c r="B8" s="33">
        <f>B4-B7</f>
        <v>100</v>
      </c>
      <c r="D8" s="23">
        <v>7</v>
      </c>
      <c r="E8" s="24">
        <f>E7*$B$13</f>
        <v>496.48168928960018</v>
      </c>
      <c r="F8" s="1">
        <f>E6*$B$2</f>
        <v>13256008.080000004</v>
      </c>
      <c r="G8" s="5">
        <f>$B$4*$E$2*12</f>
        <v>1470000</v>
      </c>
      <c r="H8" s="8">
        <f>$B$4*$E$3*12</f>
        <v>1558200</v>
      </c>
      <c r="I8" s="8">
        <f>$B$4*$E$4*12</f>
        <v>1651692.0000000005</v>
      </c>
      <c r="J8" s="8">
        <f>$B$4*$E$5*12</f>
        <v>1750793.5200000003</v>
      </c>
      <c r="K8" s="8">
        <f>$B$4*$E$6*12</f>
        <v>1855841.1312000006</v>
      </c>
      <c r="L8" s="8">
        <f>$B$4*$E$7*12</f>
        <v>1967191.5990720007</v>
      </c>
      <c r="M8" s="8">
        <v>0</v>
      </c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2">
        <f t="shared" si="1"/>
        <v>10253718.250272002</v>
      </c>
      <c r="AB8" s="38">
        <f t="shared" si="0"/>
        <v>3002289.8297280017</v>
      </c>
      <c r="AC8" s="39">
        <f>SUM($F$2:F8)-SUM($AA$2:AA8)</f>
        <v>25040453.658528008</v>
      </c>
      <c r="AH8" s="27"/>
    </row>
    <row r="9" spans="1:34" ht="15.75" thickBot="1" x14ac:dyDescent="0.3">
      <c r="D9" s="23">
        <v>8</v>
      </c>
      <c r="E9" s="24">
        <f>E8*$B$13</f>
        <v>526.27059064697619</v>
      </c>
      <c r="F9" s="1">
        <f>E7*$B$2</f>
        <v>14051368.564800005</v>
      </c>
      <c r="G9" s="5">
        <f>$B$4*$E$2*12</f>
        <v>1470000</v>
      </c>
      <c r="H9" s="8">
        <f>$B$4*$E$3*12</f>
        <v>1558200</v>
      </c>
      <c r="I9" s="8">
        <f>$B$4*$E$4*12</f>
        <v>1651692.0000000005</v>
      </c>
      <c r="J9" s="8">
        <f>$B$4*$E$5*12</f>
        <v>1750793.5200000003</v>
      </c>
      <c r="K9" s="8">
        <f>$B$4*$E$6*12</f>
        <v>1855841.1312000006</v>
      </c>
      <c r="L9" s="8">
        <f>$B$4*$E$7*12</f>
        <v>1967191.5990720007</v>
      </c>
      <c r="M9" s="8">
        <f>$B$4*$E$8*12</f>
        <v>2085223.0950163209</v>
      </c>
      <c r="N9" s="8">
        <v>0</v>
      </c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10"/>
      <c r="AA9" s="2">
        <f t="shared" si="1"/>
        <v>12338941.345288323</v>
      </c>
      <c r="AB9" s="38">
        <f t="shared" si="0"/>
        <v>1712427.2195116822</v>
      </c>
      <c r="AC9" s="39">
        <f>SUM($F$2:F9)-SUM($AA$2:AA9)</f>
        <v>26752880.878039688</v>
      </c>
    </row>
    <row r="10" spans="1:34" ht="15" x14ac:dyDescent="0.25">
      <c r="A10" s="28" t="s">
        <v>33</v>
      </c>
      <c r="B10" s="35">
        <v>4</v>
      </c>
      <c r="D10" s="23">
        <v>9</v>
      </c>
      <c r="E10" s="24">
        <f>E9*$B$13</f>
        <v>557.84682608579476</v>
      </c>
      <c r="F10" s="1">
        <f>E8*$B$2</f>
        <v>14894450.678688005</v>
      </c>
      <c r="G10" s="5">
        <f>$B$4*$E$2*12</f>
        <v>1470000</v>
      </c>
      <c r="H10" s="8">
        <f>$B$4*$E$3*12</f>
        <v>1558200</v>
      </c>
      <c r="I10" s="8">
        <f>$B$4*$E$4*12</f>
        <v>1651692.0000000005</v>
      </c>
      <c r="J10" s="8">
        <f>$B$4*$E$5*12</f>
        <v>1750793.5200000003</v>
      </c>
      <c r="K10" s="8">
        <f>$B$4*$E$6*12</f>
        <v>1855841.1312000006</v>
      </c>
      <c r="L10" s="8">
        <f>$B$4*$E$7*12</f>
        <v>1967191.5990720007</v>
      </c>
      <c r="M10" s="8">
        <f>$B$4*$E$8*12</f>
        <v>2085223.0950163209</v>
      </c>
      <c r="N10" s="8">
        <f>$B$4*$E$9*12</f>
        <v>2210336.4807173</v>
      </c>
      <c r="O10" s="8">
        <v>0</v>
      </c>
      <c r="P10" s="9"/>
      <c r="Q10" s="9"/>
      <c r="R10" s="9"/>
      <c r="S10" s="9"/>
      <c r="T10" s="9"/>
      <c r="U10" s="9"/>
      <c r="V10" s="9"/>
      <c r="W10" s="9"/>
      <c r="X10" s="9"/>
      <c r="Y10" s="9"/>
      <c r="Z10" s="10"/>
      <c r="AA10" s="2">
        <f t="shared" si="1"/>
        <v>14549277.826005623</v>
      </c>
      <c r="AB10" s="38">
        <f t="shared" si="0"/>
        <v>345172.85268238187</v>
      </c>
      <c r="AC10" s="39">
        <f>SUM($F$2:F10)-SUM($AA$2:AA10)</f>
        <v>27098053.73072207</v>
      </c>
    </row>
    <row r="11" spans="1:34" ht="15.75" thickBot="1" x14ac:dyDescent="0.3">
      <c r="A11" s="32" t="s">
        <v>28</v>
      </c>
      <c r="B11" s="33">
        <f>B10*B4</f>
        <v>1400</v>
      </c>
      <c r="D11" s="23">
        <v>10</v>
      </c>
      <c r="E11" s="24">
        <f>E10*$B$13</f>
        <v>591.31763565094252</v>
      </c>
      <c r="F11" s="1">
        <f>E9*$B$2</f>
        <v>15788117.719409285</v>
      </c>
      <c r="G11" s="5">
        <f>$B$4*$E$2*12</f>
        <v>1470000</v>
      </c>
      <c r="H11" s="8">
        <f>$B$4*$E$3*12</f>
        <v>1558200</v>
      </c>
      <c r="I11" s="8">
        <f>$B$4*$E$4*12</f>
        <v>1651692.0000000005</v>
      </c>
      <c r="J11" s="8">
        <f>$B$4*$E$5*12</f>
        <v>1750793.5200000003</v>
      </c>
      <c r="K11" s="8">
        <f>$B$4*$E$6*12</f>
        <v>1855841.1312000006</v>
      </c>
      <c r="L11" s="8">
        <f>$B$4*$E$7*12</f>
        <v>1967191.5990720007</v>
      </c>
      <c r="M11" s="8">
        <f>$B$4*$E$8*12</f>
        <v>2085223.0950163209</v>
      </c>
      <c r="N11" s="8">
        <f>$B$4*$E$9*12</f>
        <v>2210336.4807173</v>
      </c>
      <c r="O11" s="8">
        <f>$B$4*$E$10*12</f>
        <v>2342956.6695603379</v>
      </c>
      <c r="P11" s="8">
        <v>0</v>
      </c>
      <c r="Q11" s="9"/>
      <c r="R11" s="9"/>
      <c r="S11" s="9"/>
      <c r="T11" s="9"/>
      <c r="U11" s="9"/>
      <c r="V11" s="9"/>
      <c r="W11" s="9"/>
      <c r="X11" s="9"/>
      <c r="Y11" s="9"/>
      <c r="Z11" s="10"/>
      <c r="AA11" s="2">
        <f t="shared" si="1"/>
        <v>16892234.495565962</v>
      </c>
      <c r="AB11" s="38">
        <f t="shared" si="0"/>
        <v>-1104116.7761566769</v>
      </c>
      <c r="AC11" s="39">
        <f>SUM($F$2:F11)-SUM($AA$2:AA11)</f>
        <v>25993936.954565391</v>
      </c>
    </row>
    <row r="12" spans="1:34" ht="15.75" thickBot="1" x14ac:dyDescent="0.3">
      <c r="D12" s="23">
        <v>11</v>
      </c>
      <c r="E12" s="24">
        <f>E11*$B$13</f>
        <v>626.79669378999915</v>
      </c>
      <c r="F12" s="1">
        <f>E10*$B$2</f>
        <v>16735404.782573843</v>
      </c>
      <c r="G12" s="5">
        <f>$B$4*$E$2*12</f>
        <v>1470000</v>
      </c>
      <c r="H12" s="8">
        <f>$B$4*$E$3*12</f>
        <v>1558200</v>
      </c>
      <c r="I12" s="8">
        <f>$B$4*$E$4*12</f>
        <v>1651692.0000000005</v>
      </c>
      <c r="J12" s="8">
        <f>$B$4*$E$5*12</f>
        <v>1750793.5200000003</v>
      </c>
      <c r="K12" s="8">
        <f>$B$4*$E$6*12</f>
        <v>1855841.1312000006</v>
      </c>
      <c r="L12" s="8">
        <f>$B$4*$E$7*12</f>
        <v>1967191.5990720007</v>
      </c>
      <c r="M12" s="8">
        <f>$B$4*$E$8*12</f>
        <v>2085223.0950163209</v>
      </c>
      <c r="N12" s="8">
        <f>$B$4*$E$9*12</f>
        <v>2210336.4807173</v>
      </c>
      <c r="O12" s="8">
        <f>$B$4*$E$10*12</f>
        <v>2342956.6695603379</v>
      </c>
      <c r="P12" s="8">
        <f>$B$4*$E$11*12</f>
        <v>2483534.0697339587</v>
      </c>
      <c r="Q12" s="8">
        <v>0</v>
      </c>
      <c r="R12" s="9"/>
      <c r="S12" s="9"/>
      <c r="T12" s="9"/>
      <c r="U12" s="9"/>
      <c r="V12" s="9"/>
      <c r="W12" s="9"/>
      <c r="X12" s="9"/>
      <c r="Y12" s="9"/>
      <c r="Z12" s="10"/>
      <c r="AA12" s="2">
        <f t="shared" si="1"/>
        <v>19375768.565299921</v>
      </c>
      <c r="AB12" s="38">
        <f t="shared" si="0"/>
        <v>-2640363.7827260774</v>
      </c>
      <c r="AC12" s="39">
        <f>SUM($F$2:F12)-SUM($AA$2:AA12)</f>
        <v>23353573.171839312</v>
      </c>
    </row>
    <row r="13" spans="1:34" ht="15.75" thickBot="1" x14ac:dyDescent="0.3">
      <c r="A13" s="36" t="s">
        <v>34</v>
      </c>
      <c r="B13" s="37">
        <v>1.06</v>
      </c>
      <c r="D13" s="23">
        <v>12</v>
      </c>
      <c r="E13" s="24">
        <f>E12*$B$13</f>
        <v>664.40449541739918</v>
      </c>
      <c r="F13" s="1">
        <f>E11*$B$2</f>
        <v>17739529.069528274</v>
      </c>
      <c r="G13" s="11"/>
      <c r="H13" s="8">
        <f>$B$4*$E$3*12</f>
        <v>1558200</v>
      </c>
      <c r="I13" s="8">
        <f>$B$4*$E$4*12</f>
        <v>1651692.0000000005</v>
      </c>
      <c r="J13" s="8">
        <f>$B$4*$E$5*12</f>
        <v>1750793.5200000003</v>
      </c>
      <c r="K13" s="8">
        <f>$B$4*$E$6*12</f>
        <v>1855841.1312000006</v>
      </c>
      <c r="L13" s="8">
        <f>$B$4*$E$7*12</f>
        <v>1967191.5990720007</v>
      </c>
      <c r="M13" s="8">
        <f>$B$4*$E$8*12</f>
        <v>2085223.0950163209</v>
      </c>
      <c r="N13" s="8">
        <f>$B$4*$E$9*12</f>
        <v>2210336.4807173</v>
      </c>
      <c r="O13" s="8">
        <f>$B$4*$E$10*12</f>
        <v>2342956.6695603379</v>
      </c>
      <c r="P13" s="8">
        <f>$B$4*$E$11*12</f>
        <v>2483534.0697339587</v>
      </c>
      <c r="Q13" s="8">
        <f>$B$4*$E$12*12</f>
        <v>2632546.1139179962</v>
      </c>
      <c r="R13" s="8">
        <v>0</v>
      </c>
      <c r="S13" s="9"/>
      <c r="T13" s="9"/>
      <c r="U13" s="9"/>
      <c r="V13" s="9"/>
      <c r="W13" s="9"/>
      <c r="X13" s="9"/>
      <c r="Y13" s="9"/>
      <c r="Z13" s="10"/>
      <c r="AA13" s="2">
        <f t="shared" si="1"/>
        <v>20538314.679217916</v>
      </c>
      <c r="AB13" s="38">
        <f t="shared" si="0"/>
        <v>-2798785.6096896417</v>
      </c>
      <c r="AC13" s="39">
        <f>SUM($F$2:F13)-SUM($AA$2:AA13)</f>
        <v>20554787.562149659</v>
      </c>
    </row>
    <row r="14" spans="1:34" ht="15" x14ac:dyDescent="0.25">
      <c r="D14" s="23">
        <v>13</v>
      </c>
      <c r="E14" s="24">
        <f>E13*$B$13</f>
        <v>704.26876514244316</v>
      </c>
      <c r="F14" s="1">
        <f>E12*$B$2</f>
        <v>18803900.813699976</v>
      </c>
      <c r="G14" s="11"/>
      <c r="H14" s="9"/>
      <c r="I14" s="8">
        <f>$B$4*$E$4*12</f>
        <v>1651692.0000000005</v>
      </c>
      <c r="J14" s="8">
        <f>$B$4*$E$5*12</f>
        <v>1750793.5200000003</v>
      </c>
      <c r="K14" s="8">
        <f>$B$4*$E$6*12</f>
        <v>1855841.1312000006</v>
      </c>
      <c r="L14" s="8">
        <f>$B$4*$E$7*12</f>
        <v>1967191.5990720007</v>
      </c>
      <c r="M14" s="8">
        <f>$B$4*$E$8*12</f>
        <v>2085223.0950163209</v>
      </c>
      <c r="N14" s="8">
        <f>$B$4*$E$9*12</f>
        <v>2210336.4807173</v>
      </c>
      <c r="O14" s="8">
        <f>$B$4*$E$10*12</f>
        <v>2342956.6695603379</v>
      </c>
      <c r="P14" s="8">
        <f>$B$4*$E$11*12</f>
        <v>2483534.0697339587</v>
      </c>
      <c r="Q14" s="8">
        <f>$B$4*$E$12*12</f>
        <v>2632546.1139179962</v>
      </c>
      <c r="R14" s="8">
        <f>$B$4*$E$13*12</f>
        <v>2790498.8807530766</v>
      </c>
      <c r="S14" s="8">
        <v>0</v>
      </c>
      <c r="T14" s="9"/>
      <c r="U14" s="9"/>
      <c r="V14" s="9"/>
      <c r="W14" s="9"/>
      <c r="X14" s="9"/>
      <c r="Y14" s="9"/>
      <c r="Z14" s="10"/>
      <c r="AA14" s="2">
        <f t="shared" si="1"/>
        <v>21770613.559970994</v>
      </c>
      <c r="AB14" s="38">
        <f t="shared" si="0"/>
        <v>-2966712.7462710179</v>
      </c>
      <c r="AC14" s="39">
        <f>SUM($F$2:F14)-SUM($AA$2:AA14)</f>
        <v>17588074.815878659</v>
      </c>
    </row>
    <row r="15" spans="1:34" ht="15" x14ac:dyDescent="0.25">
      <c r="D15" s="23">
        <v>14</v>
      </c>
      <c r="E15" s="24">
        <f>E14*$B$13</f>
        <v>746.52489105098982</v>
      </c>
      <c r="F15" s="1">
        <f>E13*$B$2</f>
        <v>19932134.862521976</v>
      </c>
      <c r="G15" s="11"/>
      <c r="H15" s="9"/>
      <c r="I15" s="9"/>
      <c r="J15" s="8">
        <f>$B$4*$E$5*12</f>
        <v>1750793.5200000003</v>
      </c>
      <c r="K15" s="8">
        <f>$B$4*$E$6*12</f>
        <v>1855841.1312000006</v>
      </c>
      <c r="L15" s="8">
        <f>$B$4*$E$7*12</f>
        <v>1967191.5990720007</v>
      </c>
      <c r="M15" s="8">
        <f>$B$4*$E$8*12</f>
        <v>2085223.0950163209</v>
      </c>
      <c r="N15" s="8">
        <f>$B$4*$E$9*12</f>
        <v>2210336.4807173</v>
      </c>
      <c r="O15" s="8">
        <f>$B$4*$E$10*12</f>
        <v>2342956.6695603379</v>
      </c>
      <c r="P15" s="8">
        <f>$B$4*$E$11*12</f>
        <v>2483534.0697339587</v>
      </c>
      <c r="Q15" s="8">
        <f>$B$4*$E$12*12</f>
        <v>2632546.1139179962</v>
      </c>
      <c r="R15" s="8">
        <f>$B$4*$E$13*12</f>
        <v>2790498.8807530766</v>
      </c>
      <c r="S15" s="8">
        <f>$B$4*$E$14*12</f>
        <v>2957928.8135982612</v>
      </c>
      <c r="T15" s="8">
        <v>0</v>
      </c>
      <c r="U15" s="9"/>
      <c r="V15" s="9"/>
      <c r="W15" s="9"/>
      <c r="X15" s="9"/>
      <c r="Y15" s="9"/>
      <c r="Z15" s="10"/>
      <c r="AA15" s="2">
        <f t="shared" si="1"/>
        <v>23076850.373569254</v>
      </c>
      <c r="AB15" s="38">
        <f t="shared" si="0"/>
        <v>-3144715.5110472776</v>
      </c>
      <c r="AC15" s="39">
        <f>SUM($F$2:F15)-SUM($AA$2:AA15)</f>
        <v>14443359.304831386</v>
      </c>
    </row>
    <row r="16" spans="1:34" ht="15" x14ac:dyDescent="0.25">
      <c r="D16" s="23">
        <v>15</v>
      </c>
      <c r="E16" s="24">
        <f>E15*$B$13</f>
        <v>791.31638451404922</v>
      </c>
      <c r="F16" s="1">
        <f>E14*$B$2</f>
        <v>21128062.954273295</v>
      </c>
      <c r="G16" s="11"/>
      <c r="H16" s="9"/>
      <c r="I16" s="9"/>
      <c r="J16" s="9"/>
      <c r="K16" s="8">
        <f>$B$4*$E$6*12</f>
        <v>1855841.1312000006</v>
      </c>
      <c r="L16" s="8">
        <f>$B$4*$E$7*12</f>
        <v>1967191.5990720007</v>
      </c>
      <c r="M16" s="8">
        <f>$B$4*$E$8*12</f>
        <v>2085223.0950163209</v>
      </c>
      <c r="N16" s="8">
        <f>$B$4*$E$9*12</f>
        <v>2210336.4807173</v>
      </c>
      <c r="O16" s="8">
        <f>$B$4*$E$10*12</f>
        <v>2342956.6695603379</v>
      </c>
      <c r="P16" s="8">
        <f>$B$4*$E$11*12</f>
        <v>2483534.0697339587</v>
      </c>
      <c r="Q16" s="8">
        <f>$B$4*$E$12*12</f>
        <v>2632546.1139179962</v>
      </c>
      <c r="R16" s="8">
        <f>$B$4*$E$13*12</f>
        <v>2790498.8807530766</v>
      </c>
      <c r="S16" s="8">
        <f>$B$4*$E$14*12</f>
        <v>2957928.8135982612</v>
      </c>
      <c r="T16" s="8">
        <f>$B$4*$E$15*12</f>
        <v>3135404.5424141572</v>
      </c>
      <c r="U16" s="8">
        <v>0</v>
      </c>
      <c r="V16" s="9"/>
      <c r="W16" s="9"/>
      <c r="X16" s="9"/>
      <c r="Y16" s="9"/>
      <c r="Z16" s="10"/>
      <c r="AA16" s="2">
        <f t="shared" si="1"/>
        <v>24461461.395983413</v>
      </c>
      <c r="AB16" s="38">
        <f t="shared" si="0"/>
        <v>-3333398.4417101182</v>
      </c>
      <c r="AC16" s="39">
        <f>SUM($F$2:F16)-SUM($AA$2:AA16)</f>
        <v>11109960.863121241</v>
      </c>
    </row>
    <row r="17" spans="4:29" ht="15" x14ac:dyDescent="0.25">
      <c r="D17" s="23">
        <v>16</v>
      </c>
      <c r="E17" s="24">
        <f>E16*$B$13</f>
        <v>838.79536758489223</v>
      </c>
      <c r="F17" s="1">
        <f>E15*$B$2</f>
        <v>22395746.731529694</v>
      </c>
      <c r="G17" s="11"/>
      <c r="H17" s="9"/>
      <c r="I17" s="9"/>
      <c r="J17" s="9"/>
      <c r="K17" s="9"/>
      <c r="L17" s="8">
        <f>$B$4*$E$7*12</f>
        <v>1967191.5990720007</v>
      </c>
      <c r="M17" s="8">
        <f>$B$4*$E$8*12</f>
        <v>2085223.0950163209</v>
      </c>
      <c r="N17" s="8">
        <f>$B$4*$E$9*12</f>
        <v>2210336.4807173</v>
      </c>
      <c r="O17" s="8">
        <f>$B$4*$E$10*12</f>
        <v>2342956.6695603379</v>
      </c>
      <c r="P17" s="8">
        <f>$B$4*$E$11*12</f>
        <v>2483534.0697339587</v>
      </c>
      <c r="Q17" s="8">
        <f>$B$4*$E$12*12</f>
        <v>2632546.1139179962</v>
      </c>
      <c r="R17" s="8">
        <f>$B$4*$E$13*12</f>
        <v>2790498.8807530766</v>
      </c>
      <c r="S17" s="8">
        <f>$B$4*$E$14*12</f>
        <v>2957928.8135982612</v>
      </c>
      <c r="T17" s="8">
        <f>$B$4*$E$15*12</f>
        <v>3135404.5424141572</v>
      </c>
      <c r="U17" s="8">
        <f>$B$4*$E$16*12</f>
        <v>3323528.8149590064</v>
      </c>
      <c r="V17" s="8">
        <v>0</v>
      </c>
      <c r="W17" s="9"/>
      <c r="X17" s="9"/>
      <c r="Y17" s="9"/>
      <c r="Z17" s="10"/>
      <c r="AA17" s="2">
        <f t="shared" si="1"/>
        <v>25929149.079742417</v>
      </c>
      <c r="AB17" s="38">
        <f t="shared" si="0"/>
        <v>-3533402.3482127227</v>
      </c>
      <c r="AC17" s="39">
        <f>SUM($F$2:F17)-SUM($AA$2:AA17)</f>
        <v>7576558.5149084926</v>
      </c>
    </row>
    <row r="18" spans="4:29" ht="15" x14ac:dyDescent="0.25">
      <c r="D18" s="23">
        <v>17</v>
      </c>
      <c r="E18" s="24">
        <f>E17*$B$13</f>
        <v>889.12308963998578</v>
      </c>
      <c r="F18" s="1">
        <f>E16*$B$2</f>
        <v>23739491.535421476</v>
      </c>
      <c r="G18" s="11"/>
      <c r="H18" s="9"/>
      <c r="I18" s="9"/>
      <c r="J18" s="9"/>
      <c r="K18" s="9"/>
      <c r="L18" s="9"/>
      <c r="M18" s="8">
        <f>$B$4*$E$8*12</f>
        <v>2085223.0950163209</v>
      </c>
      <c r="N18" s="8">
        <f>$B$4*$E$9*12</f>
        <v>2210336.4807173</v>
      </c>
      <c r="O18" s="8">
        <f>$B$4*$E$10*12</f>
        <v>2342956.6695603379</v>
      </c>
      <c r="P18" s="8">
        <f>$B$4*$E$11*12</f>
        <v>2483534.0697339587</v>
      </c>
      <c r="Q18" s="8">
        <f>$B$4*$E$12*12</f>
        <v>2632546.1139179962</v>
      </c>
      <c r="R18" s="8">
        <f>$B$4*$E$13*12</f>
        <v>2790498.8807530766</v>
      </c>
      <c r="S18" s="8">
        <f>$B$4*$E$14*12</f>
        <v>2957928.8135982612</v>
      </c>
      <c r="T18" s="8">
        <f>$B$4*$E$15*12</f>
        <v>3135404.5424141572</v>
      </c>
      <c r="U18" s="8">
        <f>$B$4*$E$16*12</f>
        <v>3323528.8149590064</v>
      </c>
      <c r="V18" s="8">
        <f>$B$4*$E$17*12</f>
        <v>3522940.5438565472</v>
      </c>
      <c r="W18" s="8">
        <v>0</v>
      </c>
      <c r="X18" s="9"/>
      <c r="Y18" s="9"/>
      <c r="Z18" s="10"/>
      <c r="AA18" s="2">
        <f t="shared" si="1"/>
        <v>27484898.024526961</v>
      </c>
      <c r="AB18" s="38">
        <f t="shared" si="0"/>
        <v>-3745406.4891054854</v>
      </c>
      <c r="AC18" s="39">
        <f>SUM($F$2:F18)-SUM($AA$2:AA18)</f>
        <v>3831152.0258030295</v>
      </c>
    </row>
    <row r="19" spans="4:29" ht="15" x14ac:dyDescent="0.25">
      <c r="D19" s="23">
        <v>18</v>
      </c>
      <c r="E19" s="24">
        <f>E18*$B$13</f>
        <v>942.47047501838495</v>
      </c>
      <c r="F19" s="1">
        <f>E17*$B$2</f>
        <v>25163861.027546767</v>
      </c>
      <c r="G19" s="11"/>
      <c r="H19" s="9"/>
      <c r="I19" s="9"/>
      <c r="J19" s="9"/>
      <c r="K19" s="9"/>
      <c r="L19" s="9"/>
      <c r="M19" s="9"/>
      <c r="N19" s="8">
        <f>$B$4*$E$9*12</f>
        <v>2210336.4807173</v>
      </c>
      <c r="O19" s="8">
        <f>$B$4*$E$10*12</f>
        <v>2342956.6695603379</v>
      </c>
      <c r="P19" s="8">
        <f>$B$4*$E$11*12</f>
        <v>2483534.0697339587</v>
      </c>
      <c r="Q19" s="8">
        <f>$B$4*$E$12*12</f>
        <v>2632546.1139179962</v>
      </c>
      <c r="R19" s="8">
        <f>$B$4*$E$13*12</f>
        <v>2790498.8807530766</v>
      </c>
      <c r="S19" s="8">
        <f>$B$4*$E$14*12</f>
        <v>2957928.8135982612</v>
      </c>
      <c r="T19" s="8">
        <f>$B$4*$E$15*12</f>
        <v>3135404.5424141572</v>
      </c>
      <c r="U19" s="8">
        <f>$B$4*$E$16*12</f>
        <v>3323528.8149590064</v>
      </c>
      <c r="V19" s="8">
        <f>$B$4*$E$17*12</f>
        <v>3522940.5438565472</v>
      </c>
      <c r="W19" s="8">
        <f>$B$4*$E$18*12</f>
        <v>3734316.9764879402</v>
      </c>
      <c r="X19" s="8">
        <v>0</v>
      </c>
      <c r="Y19" s="9"/>
      <c r="Z19" s="10"/>
      <c r="AA19" s="2">
        <f t="shared" si="1"/>
        <v>29133991.90599858</v>
      </c>
      <c r="AB19" s="38">
        <f t="shared" si="0"/>
        <v>-3970130.878451813</v>
      </c>
      <c r="AC19" s="39">
        <f>SUM($F$2:F19)-SUM($AA$2:AA19)</f>
        <v>-138978.85264879465</v>
      </c>
    </row>
    <row r="20" spans="4:29" ht="15" x14ac:dyDescent="0.25">
      <c r="D20" s="23">
        <v>19</v>
      </c>
      <c r="E20" s="24">
        <f>E19*$B$13</f>
        <v>999.0187035194881</v>
      </c>
      <c r="F20" s="1">
        <f>E18*$B$2</f>
        <v>26673692.689199574</v>
      </c>
      <c r="G20" s="11"/>
      <c r="H20" s="9"/>
      <c r="I20" s="9"/>
      <c r="J20" s="9"/>
      <c r="K20" s="9"/>
      <c r="L20" s="9"/>
      <c r="M20" s="9"/>
      <c r="N20" s="9"/>
      <c r="O20" s="8">
        <f>$B$4*$E$10*12</f>
        <v>2342956.6695603379</v>
      </c>
      <c r="P20" s="8">
        <f>$B$4*$E$11*12</f>
        <v>2483534.0697339587</v>
      </c>
      <c r="Q20" s="8">
        <f>$B$4*$E$12*12</f>
        <v>2632546.1139179962</v>
      </c>
      <c r="R20" s="8">
        <f>$B$4*$E$13*12</f>
        <v>2790498.8807530766</v>
      </c>
      <c r="S20" s="8">
        <f>$B$4*$E$14*12</f>
        <v>2957928.8135982612</v>
      </c>
      <c r="T20" s="8">
        <f>$B$4*$E$15*12</f>
        <v>3135404.5424141572</v>
      </c>
      <c r="U20" s="8">
        <f>$B$4*$E$16*12</f>
        <v>3323528.8149590064</v>
      </c>
      <c r="V20" s="8">
        <f>$B$4*$E$17*12</f>
        <v>3522940.5438565472</v>
      </c>
      <c r="W20" s="8">
        <f>$B$4*$E$18*12</f>
        <v>3734316.9764879402</v>
      </c>
      <c r="X20" s="8">
        <f>$B$4*$E$19*12</f>
        <v>3958375.995077217</v>
      </c>
      <c r="Y20" s="8">
        <v>0</v>
      </c>
      <c r="Z20" s="10"/>
      <c r="AA20" s="2">
        <f t="shared" si="1"/>
        <v>30882031.420358494</v>
      </c>
      <c r="AB20" s="38">
        <f t="shared" si="0"/>
        <v>-4208338.7311589196</v>
      </c>
      <c r="AC20" s="39">
        <f>SUM($F$2:F20)-SUM($AA$2:AA20)</f>
        <v>-4347317.5838077068</v>
      </c>
    </row>
    <row r="21" spans="4:29" ht="15.75" thickBot="1" x14ac:dyDescent="0.3">
      <c r="D21" s="25">
        <v>20</v>
      </c>
      <c r="E21" s="26">
        <f>E20*$B$13</f>
        <v>1058.9598257306575</v>
      </c>
      <c r="F21" s="1">
        <f>E19*$B$2</f>
        <v>28274114.250551548</v>
      </c>
      <c r="G21" s="12"/>
      <c r="H21" s="13"/>
      <c r="I21" s="13"/>
      <c r="J21" s="13"/>
      <c r="K21" s="13"/>
      <c r="L21" s="13"/>
      <c r="M21" s="13"/>
      <c r="N21" s="13"/>
      <c r="O21" s="13"/>
      <c r="P21" s="8">
        <f>$B$4*$E$11*12</f>
        <v>2483534.0697339587</v>
      </c>
      <c r="Q21" s="14">
        <f>$B$4*$E$12*12</f>
        <v>2632546.1139179962</v>
      </c>
      <c r="R21" s="14">
        <f>$B$4*$E$13*12</f>
        <v>2790498.8807530766</v>
      </c>
      <c r="S21" s="14">
        <f>$B$4*$E$14*12</f>
        <v>2957928.8135982612</v>
      </c>
      <c r="T21" s="14">
        <f>$B$4*$E$15*12</f>
        <v>3135404.5424141572</v>
      </c>
      <c r="U21" s="14">
        <f>$B$4*$E$16*12</f>
        <v>3323528.8149590064</v>
      </c>
      <c r="V21" s="14">
        <f>$B$4*$E$17*12</f>
        <v>3522940.5438565472</v>
      </c>
      <c r="W21" s="14">
        <f>$B$4*$E$18*12</f>
        <v>3734316.9764879402</v>
      </c>
      <c r="X21" s="14">
        <f>$B$4*$E$19*12</f>
        <v>3958375.995077217</v>
      </c>
      <c r="Y21" s="14">
        <f>$B$4*$E$20*12</f>
        <v>4195878.5547818504</v>
      </c>
      <c r="Z21" s="15">
        <v>0</v>
      </c>
      <c r="AA21" s="3">
        <f>SUM(G21:Z21)</f>
        <v>32734953.305580009</v>
      </c>
      <c r="AB21" s="40">
        <f t="shared" si="0"/>
        <v>-4460839.0550284609</v>
      </c>
      <c r="AC21" s="41">
        <f>SUM($F$2:F21)-SUM($AA$2:AA21)</f>
        <v>-8808156.638836205</v>
      </c>
    </row>
  </sheetData>
  <phoneticPr fontId="2" type="noConversion"/>
  <pageMargins left="0.7" right="0.7" top="0.75" bottom="0.75" header="0.3" footer="0.3"/>
  <pageSetup paperSize="9" orientation="portrait" r:id="rId1"/>
  <ignoredErrors>
    <ignoredError sqref="AA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פנחס</dc:creator>
  <cp:lastModifiedBy>פנחס</cp:lastModifiedBy>
  <dcterms:created xsi:type="dcterms:W3CDTF">2024-08-25T11:00:45Z</dcterms:created>
  <dcterms:modified xsi:type="dcterms:W3CDTF">2024-08-26T09:30:35Z</dcterms:modified>
</cp:coreProperties>
</file>