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חשבון הלוואה" sheetId="1" r:id="rId4"/>
    <sheet state="visible" name="ס&quot;ך החזר חודשי לפי חודש" sheetId="2" r:id="rId5"/>
  </sheets>
  <definedNames/>
  <calcPr/>
</workbook>
</file>

<file path=xl/sharedStrings.xml><?xml version="1.0" encoding="utf-8"?>
<sst xmlns="http://schemas.openxmlformats.org/spreadsheetml/2006/main" count="36" uniqueCount="20">
  <si>
    <t>שם ההלוואה</t>
  </si>
  <si>
    <t>משכנתה</t>
  </si>
  <si>
    <t>משכנתה מל"צ ,תשלום ראשון</t>
  </si>
  <si>
    <t>הלוואה בחודשים:</t>
  </si>
  <si>
    <t>סה"כ ריבית</t>
  </si>
  <si>
    <t>סה"כ קרן</t>
  </si>
  <si>
    <t>סה"כ החזר</t>
  </si>
  <si>
    <t>סכום הלוואה:</t>
  </si>
  <si>
    <t>אחוז ריבית שנתית:</t>
  </si>
  <si>
    <t>תשלום ראשון</t>
  </si>
  <si>
    <t>חודש</t>
  </si>
  <si>
    <t>תאריך תשלום</t>
  </si>
  <si>
    <t>עמודת עזר להמרת תאריך</t>
  </si>
  <si>
    <t>יתרת פתיחה</t>
  </si>
  <si>
    <t>על חשבון ריבית</t>
  </si>
  <si>
    <t>על חשבון קרן</t>
  </si>
  <si>
    <t>סה"כ החזר חודשי</t>
  </si>
  <si>
    <t>יתרת סגירה</t>
  </si>
  <si>
    <t>החזר חודשי עבור חודש</t>
  </si>
  <si>
    <t>ס"ך החזר החודשי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</si>
</sst>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_ &quot;₪&quot;\ * #,##0.00_ ;_ &quot;₪&quot;\ * \-#,##0.00_ ;_ &quot;₪&quot;\ * &quot;-&quot;??_ ;_ @_ "/>
    <numFmt numFmtId="165" formatCode="_ &quot;₪&quot;\ * #,##0_ ;_ &quot;₪&quot;\ * \-#,##0_ ;_ &quot;₪&quot;\ * &quot;-&quot;??_ ;_ @_ "/>
    <numFmt numFmtId="166" formatCode="dd/MM/yyyy"/>
    <numFmt numFmtId="167" formatCode="[$₪-40D]#,##0.00"/>
  </numFmts>
  <fonts count="11">
    <font>
      <sz val="11.0"/>
      <color theme="1"/>
      <name val="Arial"/>
      <scheme val="minor"/>
    </font>
    <font>
      <b/>
      <sz val="12.0"/>
      <color theme="1"/>
      <name val="Arial"/>
    </font>
    <font>
      <sz val="11.0"/>
      <color theme="1"/>
      <name val="Arial"/>
    </font>
    <font>
      <color theme="1"/>
      <name val="Arial"/>
      <scheme val="minor"/>
    </font>
    <font>
      <b/>
      <sz val="12.0"/>
      <color theme="0"/>
      <name val="Arial"/>
    </font>
    <font>
      <b/>
      <sz val="11.0"/>
      <color theme="0"/>
      <name val="Arial"/>
    </font>
    <font>
      <sz val="11.0"/>
      <color theme="0"/>
      <name val="Arial"/>
    </font>
    <font>
      <b/>
      <sz val="20.0"/>
      <color theme="1"/>
      <name val="Arial"/>
    </font>
    <font>
      <b/>
      <sz val="20.0"/>
      <color theme="1"/>
      <name val="Arial"/>
      <scheme val="minor"/>
    </font>
    <font>
      <b/>
      <sz val="11.0"/>
      <color theme="1"/>
      <name val="Arial"/>
    </font>
    <font>
      <b/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00B050"/>
        <bgColor rgb="FF00B050"/>
      </patternFill>
    </fill>
    <fill>
      <patternFill patternType="solid">
        <fgColor rgb="FFFF0000"/>
        <bgColor rgb="FFFF0000"/>
      </patternFill>
    </fill>
    <fill>
      <patternFill patternType="solid">
        <fgColor rgb="FF002060"/>
        <bgColor rgb="FF002060"/>
      </patternFill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38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center" readingOrder="0" vertical="center"/>
    </xf>
    <xf borderId="1" fillId="0" fontId="2" numFmtId="164" xfId="0" applyAlignment="1" applyBorder="1" applyFont="1" applyNumberFormat="1">
      <alignment horizontal="center" readingOrder="0" vertical="center"/>
    </xf>
    <xf borderId="0" fillId="0" fontId="2" numFmtId="164" xfId="0" applyAlignment="1" applyFont="1" applyNumberFormat="1">
      <alignment horizontal="center" readingOrder="0" vertical="center"/>
    </xf>
    <xf borderId="0" fillId="0" fontId="2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1" fillId="0" fontId="2" numFmtId="1" xfId="0" applyAlignment="1" applyBorder="1" applyFont="1" applyNumberFormat="1">
      <alignment horizontal="center" vertical="center"/>
    </xf>
    <xf borderId="0" fillId="0" fontId="2" numFmtId="1" xfId="0" applyAlignment="1" applyFont="1" applyNumberFormat="1">
      <alignment horizontal="center" vertical="center"/>
    </xf>
    <xf borderId="1" fillId="3" fontId="4" numFmtId="164" xfId="0" applyAlignment="1" applyBorder="1" applyFill="1" applyFont="1" applyNumberFormat="1">
      <alignment horizontal="center" readingOrder="0" vertical="center"/>
    </xf>
    <xf borderId="1" fillId="0" fontId="2" numFmtId="2" xfId="0" applyAlignment="1" applyBorder="1" applyFont="1" applyNumberFormat="1">
      <alignment horizontal="center" vertical="center"/>
    </xf>
    <xf borderId="0" fillId="0" fontId="2" numFmtId="2" xfId="0" applyAlignment="1" applyFont="1" applyNumberFormat="1">
      <alignment horizontal="center" vertical="center"/>
    </xf>
    <xf borderId="1" fillId="0" fontId="2" numFmtId="165" xfId="0" applyAlignment="1" applyBorder="1" applyFont="1" applyNumberFormat="1">
      <alignment horizontal="center" vertical="center"/>
    </xf>
    <xf borderId="0" fillId="0" fontId="2" numFmtId="165" xfId="0" applyAlignment="1" applyFont="1" applyNumberFormat="1">
      <alignment horizontal="center" vertical="center"/>
    </xf>
    <xf borderId="1" fillId="4" fontId="5" numFmtId="164" xfId="0" applyAlignment="1" applyBorder="1" applyFill="1" applyFont="1" applyNumberFormat="1">
      <alignment horizontal="center" vertical="center"/>
    </xf>
    <xf borderId="1" fillId="0" fontId="2" numFmtId="9" xfId="0" applyAlignment="1" applyBorder="1" applyFont="1" applyNumberFormat="1">
      <alignment horizontal="center" vertical="center"/>
    </xf>
    <xf borderId="0" fillId="0" fontId="2" numFmtId="9" xfId="0" applyAlignment="1" applyFont="1" applyNumberFormat="1">
      <alignment horizontal="center" vertical="center"/>
    </xf>
    <xf borderId="1" fillId="0" fontId="2" numFmtId="10" xfId="0" applyAlignment="1" applyBorder="1" applyFont="1" applyNumberFormat="1">
      <alignment horizontal="center" vertical="center"/>
    </xf>
    <xf borderId="0" fillId="0" fontId="2" numFmtId="10" xfId="0" applyAlignment="1" applyFont="1" applyNumberFormat="1">
      <alignment horizontal="center" vertical="center"/>
    </xf>
    <xf borderId="1" fillId="0" fontId="2" numFmtId="14" xfId="0" applyAlignment="1" applyBorder="1" applyFont="1" applyNumberFormat="1">
      <alignment horizontal="center" vertical="center"/>
    </xf>
    <xf borderId="0" fillId="0" fontId="2" numFmtId="14" xfId="0" applyAlignment="1" applyFont="1" applyNumberFormat="1">
      <alignment horizontal="center" vertical="center"/>
    </xf>
    <xf borderId="2" fillId="0" fontId="2" numFmtId="164" xfId="0" applyAlignment="1" applyBorder="1" applyFont="1" applyNumberFormat="1">
      <alignment horizontal="center" vertical="center"/>
    </xf>
    <xf borderId="3" fillId="5" fontId="6" numFmtId="164" xfId="0" applyAlignment="1" applyBorder="1" applyFill="1" applyFont="1" applyNumberFormat="1">
      <alignment horizontal="center" readingOrder="0" shrinkToFit="0" vertical="center" wrapText="1"/>
    </xf>
    <xf borderId="0" fillId="0" fontId="2" numFmtId="164" xfId="0" applyAlignment="1" applyFont="1" applyNumberFormat="1">
      <alignment horizontal="center" shrinkToFit="0" vertical="center" wrapText="1"/>
    </xf>
    <xf borderId="1" fillId="5" fontId="6" numFmtId="164" xfId="0" applyAlignment="1" applyBorder="1" applyFont="1" applyNumberFormat="1">
      <alignment horizontal="center" readingOrder="0" shrinkToFit="0" vertical="center" wrapText="1"/>
    </xf>
    <xf borderId="4" fillId="5" fontId="6" numFmtId="164" xfId="0" applyAlignment="1" applyBorder="1" applyFont="1" applyNumberFormat="1">
      <alignment horizontal="center" readingOrder="0" shrinkToFit="0" vertical="center" wrapText="1"/>
    </xf>
    <xf borderId="0" fillId="0" fontId="2" numFmtId="166" xfId="0" applyAlignment="1" applyFont="1" applyNumberFormat="1">
      <alignment horizontal="center" vertical="center"/>
    </xf>
    <xf borderId="0" fillId="6" fontId="2" numFmtId="14" xfId="0" applyAlignment="1" applyFill="1" applyFont="1" applyNumberFormat="1">
      <alignment horizontal="center" vertical="center"/>
    </xf>
    <xf borderId="1" fillId="6" fontId="7" numFmtId="166" xfId="0" applyAlignment="1" applyBorder="1" applyFont="1" applyNumberFormat="1">
      <alignment horizontal="center" shrinkToFit="0" vertical="center" wrapText="1"/>
    </xf>
    <xf borderId="1" fillId="7" fontId="8" numFmtId="0" xfId="0" applyAlignment="1" applyBorder="1" applyFill="1" applyFont="1">
      <alignment horizontal="center" readingOrder="0" shrinkToFit="0" vertical="center" wrapText="1"/>
    </xf>
    <xf borderId="1" fillId="7" fontId="8" numFmtId="167" xfId="0" applyAlignment="1" applyBorder="1" applyFont="1" applyNumberFormat="1">
      <alignment horizontal="center" readingOrder="0" shrinkToFit="0" vertical="center" wrapText="1"/>
    </xf>
    <xf borderId="0" fillId="0" fontId="8" numFmtId="0" xfId="0" applyAlignment="1" applyFont="1">
      <alignment shrinkToFit="0" wrapText="1"/>
    </xf>
    <xf borderId="1" fillId="6" fontId="9" numFmtId="166" xfId="0" applyAlignment="1" applyBorder="1" applyFont="1" applyNumberFormat="1">
      <alignment horizontal="center" shrinkToFit="0" vertical="center" wrapText="1"/>
    </xf>
    <xf borderId="1" fillId="7" fontId="10" numFmtId="0" xfId="0" applyAlignment="1" applyBorder="1" applyFont="1">
      <alignment horizontal="center" shrinkToFit="0" vertical="center" wrapText="1"/>
    </xf>
    <xf borderId="1" fillId="7" fontId="10" numFmtId="167" xfId="0" applyAlignment="1" applyBorder="1" applyFont="1" applyNumberFormat="1">
      <alignment horizontal="center" shrinkToFit="0" vertical="center" wrapText="1"/>
    </xf>
    <xf borderId="0" fillId="0" fontId="10" numFmtId="0" xfId="0" applyAlignment="1" applyFont="1">
      <alignment shrinkToFit="0" wrapText="1"/>
    </xf>
    <xf borderId="0" fillId="0" fontId="9" numFmtId="166" xfId="0" applyAlignment="1" applyFont="1" applyNumberForma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0" fillId="0" fontId="10" numFmtId="167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1">
    <dxf>
      <font/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pageSetUpPr/>
  </sheetPr>
  <sheetViews>
    <sheetView showGridLines="0" rightToLeft="1" workbookViewId="0">
      <pane ySplit="7.0" topLeftCell="A8" activePane="bottomLeft" state="frozen"/>
      <selection activeCell="B9" sqref="B9" pane="bottomLeft"/>
    </sheetView>
  </sheetViews>
  <sheetFormatPr customHeight="1" defaultColWidth="12.63" defaultRowHeight="15.0"/>
  <cols>
    <col customWidth="1" min="1" max="1" width="17.25"/>
    <col customWidth="1" min="2" max="3" width="10.5"/>
    <col customWidth="1" min="4" max="4" width="12.0"/>
    <col customWidth="1" min="5" max="5" width="11.75"/>
    <col customWidth="1" min="6" max="7" width="11.88"/>
    <col customWidth="1" min="8" max="8" width="12.0"/>
    <col customWidth="1" min="9" max="9" width="10.0"/>
    <col customWidth="1" min="10" max="10" width="8.88"/>
    <col customWidth="1" min="11" max="11" width="17.25"/>
    <col customWidth="1" min="12" max="14" width="13.13"/>
    <col customWidth="1" min="15" max="15" width="11.88"/>
    <col customWidth="1" min="16" max="17" width="13.0"/>
    <col customWidth="1" min="18" max="18" width="13.13"/>
    <col customWidth="1" min="19" max="19" width="8.88"/>
    <col customWidth="1" min="20" max="20" width="16.5"/>
    <col customWidth="1" min="21" max="21" width="17.25"/>
    <col customWidth="1" min="22" max="22" width="15.38"/>
    <col customWidth="1" min="23" max="24" width="11.88"/>
    <col customWidth="1" min="25" max="25" width="13.0"/>
    <col customWidth="1" min="26" max="26" width="12.0"/>
    <col customWidth="1" min="27" max="27" width="17.0"/>
    <col customWidth="1" min="28" max="28" width="17.25"/>
    <col customWidth="1" min="29" max="30" width="13.13"/>
    <col customWidth="1" min="31" max="31" width="11.88"/>
    <col customWidth="1" min="32" max="33" width="13.0"/>
    <col customWidth="1" min="34" max="34" width="13.13"/>
    <col customWidth="1" min="35" max="35" width="11.5"/>
    <col customWidth="1" min="36" max="36" width="17.25"/>
    <col customWidth="1" min="37" max="37" width="13.13"/>
  </cols>
  <sheetData>
    <row r="1" ht="13.5" customHeight="1">
      <c r="A1" s="1" t="s">
        <v>0</v>
      </c>
      <c r="B1" s="2" t="s">
        <v>1</v>
      </c>
      <c r="C1" s="3"/>
      <c r="D1" s="4"/>
      <c r="E1" s="4"/>
      <c r="F1" s="4"/>
      <c r="G1" s="4"/>
      <c r="H1" s="4"/>
      <c r="I1" s="4"/>
      <c r="J1" s="4"/>
      <c r="K1" s="1" t="s">
        <v>0</v>
      </c>
      <c r="L1" s="2" t="s">
        <v>2</v>
      </c>
      <c r="M1" s="3"/>
      <c r="N1" s="4"/>
      <c r="O1" s="4"/>
      <c r="P1" s="4"/>
      <c r="Q1" s="4"/>
      <c r="R1" s="4"/>
      <c r="S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ht="15.0" customHeight="1">
      <c r="A2" s="1" t="s">
        <v>3</v>
      </c>
      <c r="B2" s="6">
        <v>40.0</v>
      </c>
      <c r="C2" s="7"/>
      <c r="D2" s="4"/>
      <c r="E2" s="8" t="s">
        <v>4</v>
      </c>
      <c r="F2" s="8" t="s">
        <v>5</v>
      </c>
      <c r="G2" s="8" t="s">
        <v>6</v>
      </c>
      <c r="H2" s="4"/>
      <c r="I2" s="4"/>
      <c r="J2" s="4"/>
      <c r="K2" s="1" t="s">
        <v>3</v>
      </c>
      <c r="L2" s="9">
        <v>180.0</v>
      </c>
      <c r="M2" s="10"/>
      <c r="N2" s="4"/>
      <c r="O2" s="8" t="s">
        <v>4</v>
      </c>
      <c r="P2" s="8" t="s">
        <v>5</v>
      </c>
      <c r="Q2" s="8" t="s">
        <v>6</v>
      </c>
      <c r="R2" s="4"/>
      <c r="S2" s="4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ht="15.0" customHeight="1">
      <c r="A3" s="1" t="s">
        <v>7</v>
      </c>
      <c r="B3" s="11">
        <v>50000.0</v>
      </c>
      <c r="C3" s="12"/>
      <c r="D3" s="4"/>
      <c r="E3" s="13">
        <f t="shared" ref="E3:G3" si="1">SUM(E8:E501)</f>
        <v>2604.081744</v>
      </c>
      <c r="F3" s="13">
        <f t="shared" si="1"/>
        <v>50000</v>
      </c>
      <c r="G3" s="13">
        <f t="shared" si="1"/>
        <v>52604.08174</v>
      </c>
      <c r="H3" s="4"/>
      <c r="I3" s="4"/>
      <c r="J3" s="4"/>
      <c r="K3" s="1" t="s">
        <v>7</v>
      </c>
      <c r="L3" s="11">
        <v>200000.0</v>
      </c>
      <c r="M3" s="12"/>
      <c r="N3" s="4"/>
      <c r="O3" s="13">
        <f t="shared" ref="O3:Q3" si="2">SUM(O8:O247)</f>
        <v>74294.94666</v>
      </c>
      <c r="P3" s="13">
        <f t="shared" si="2"/>
        <v>200000</v>
      </c>
      <c r="Q3" s="13">
        <f t="shared" si="2"/>
        <v>274294.9467</v>
      </c>
      <c r="R3" s="4"/>
      <c r="S3" s="4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ht="15.0" customHeight="1">
      <c r="A4" s="1" t="s">
        <v>8</v>
      </c>
      <c r="B4" s="14">
        <v>0.03</v>
      </c>
      <c r="C4" s="15"/>
      <c r="D4" s="4"/>
      <c r="E4" s="4"/>
      <c r="F4" s="4"/>
      <c r="G4" s="4"/>
      <c r="H4" s="4"/>
      <c r="I4" s="4"/>
      <c r="J4" s="4"/>
      <c r="K4" s="1" t="s">
        <v>8</v>
      </c>
      <c r="L4" s="16">
        <v>0.0444</v>
      </c>
      <c r="M4" s="17"/>
      <c r="N4" s="4"/>
      <c r="O4" s="4"/>
      <c r="P4" s="4"/>
      <c r="Q4" s="4"/>
      <c r="R4" s="4"/>
      <c r="S4" s="4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ht="13.5" customHeight="1">
      <c r="A5" s="1" t="s">
        <v>9</v>
      </c>
      <c r="B5" s="18">
        <v>45127.0</v>
      </c>
      <c r="C5" s="19"/>
      <c r="D5" s="4"/>
      <c r="E5" s="4"/>
      <c r="F5" s="4"/>
      <c r="G5" s="4"/>
      <c r="H5" s="4"/>
      <c r="I5" s="4"/>
      <c r="J5" s="4"/>
      <c r="K5" s="1" t="s">
        <v>9</v>
      </c>
      <c r="L5" s="18">
        <v>45219.0</v>
      </c>
      <c r="M5" s="19"/>
      <c r="N5" s="4"/>
      <c r="O5" s="4"/>
      <c r="P5" s="4"/>
      <c r="Q5" s="4"/>
      <c r="R5" s="4"/>
      <c r="S5" s="4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</row>
    <row r="6" ht="13.5" customHeight="1">
      <c r="A6" s="4"/>
      <c r="B6" s="4"/>
      <c r="C6" s="4"/>
      <c r="D6" s="20"/>
      <c r="E6" s="20"/>
      <c r="F6" s="20"/>
      <c r="G6" s="20"/>
      <c r="H6" s="20"/>
      <c r="I6" s="4"/>
      <c r="J6" s="4"/>
      <c r="K6" s="4"/>
      <c r="L6" s="4"/>
      <c r="M6" s="4"/>
      <c r="N6" s="20"/>
      <c r="O6" s="20"/>
      <c r="P6" s="20"/>
      <c r="Q6" s="20"/>
      <c r="R6" s="4"/>
      <c r="S6" s="4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</row>
    <row r="7" ht="39.75" customHeight="1">
      <c r="A7" s="21" t="s">
        <v>10</v>
      </c>
      <c r="B7" s="21" t="s">
        <v>11</v>
      </c>
      <c r="C7" s="21" t="s">
        <v>12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2"/>
      <c r="J7" s="22"/>
      <c r="K7" s="23" t="s">
        <v>10</v>
      </c>
      <c r="L7" s="21" t="s">
        <v>11</v>
      </c>
      <c r="M7" s="24" t="s">
        <v>12</v>
      </c>
      <c r="N7" s="23" t="s">
        <v>13</v>
      </c>
      <c r="O7" s="23" t="s">
        <v>14</v>
      </c>
      <c r="P7" s="23" t="s">
        <v>15</v>
      </c>
      <c r="Q7" s="23" t="s">
        <v>16</v>
      </c>
      <c r="R7" s="23" t="s">
        <v>17</v>
      </c>
      <c r="S7" s="22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ht="13.5" customHeight="1">
      <c r="A8" s="7">
        <f t="shared" ref="A8:A367" si="3">IF(ROWS($A$8:A8)&gt;$B$2,"",ROWS($A$8:A8))</f>
        <v>1</v>
      </c>
      <c r="B8" s="25">
        <f>IF(B5="","",B5)</f>
        <v>45127</v>
      </c>
      <c r="C8" s="26" t="str">
        <f t="shared" ref="C8:C47" si="4">TEXT(B8,"m/yyyy")</f>
        <v>7/2023</v>
      </c>
      <c r="D8" s="4">
        <f t="shared" ref="D8:D367" si="5">IF(A8="","",IF(A8=1,$B$3,H7))</f>
        <v>50000</v>
      </c>
      <c r="E8" s="4">
        <f t="shared" ref="E8:E367" si="6">IF(A8="","",D8*$B$4/12)</f>
        <v>125</v>
      </c>
      <c r="F8" s="4">
        <f t="shared" ref="F8:F367" si="7">IF(A8="","",G8-E8)</f>
        <v>1190.102044</v>
      </c>
      <c r="G8" s="4">
        <f t="shared" ref="G8:G367" si="8">IF(A8="","",-PMT($B$4/12,$B$2-A8+1,D8))</f>
        <v>1315.102044</v>
      </c>
      <c r="H8" s="4">
        <f t="shared" ref="H8:H367" si="9">IF(A8="","",D8-F8)</f>
        <v>48809.89796</v>
      </c>
      <c r="I8" s="4"/>
      <c r="J8" s="4"/>
      <c r="K8" s="7">
        <f t="shared" ref="K8:K247" si="10">IF(ROWS($K$8:K8)&gt;$L$2,"",ROWS($K$8:K8))</f>
        <v>1</v>
      </c>
      <c r="L8" s="25">
        <f>IF(L5="","",L5)</f>
        <v>45219</v>
      </c>
      <c r="M8" s="26" t="str">
        <f t="shared" ref="M8:M187" si="11">TEXT(L8,"mm/yyyy")</f>
        <v>10/2023</v>
      </c>
      <c r="N8" s="4">
        <f t="shared" ref="N8:N247" si="12">IF(K8="","",IF(K8=1,$L$3,R7))</f>
        <v>200000</v>
      </c>
      <c r="O8" s="4">
        <f t="shared" ref="O8:O247" si="13">IF(K8="","",N8*$L$4/12)</f>
        <v>740</v>
      </c>
      <c r="P8" s="4">
        <f t="shared" ref="P8:P247" si="14">IF(K8="","",Q8-O8)</f>
        <v>783.8608148</v>
      </c>
      <c r="Q8" s="4">
        <f t="shared" ref="Q8:Q247" si="15">IF(K8="","",-PMT($L$4/12,$L$2-K8+1,N8))</f>
        <v>1523.860815</v>
      </c>
      <c r="R8" s="4">
        <f t="shared" ref="R8:R247" si="16">IF(K8="","",N8-P8)</f>
        <v>199216.1392</v>
      </c>
      <c r="S8" s="4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</row>
    <row r="9" ht="13.5" customHeight="1">
      <c r="A9" s="7">
        <f t="shared" si="3"/>
        <v>2</v>
      </c>
      <c r="B9" s="25">
        <f t="shared" ref="B9:B367" si="17">IF(A9="","",EDATE(B8,1))</f>
        <v>45158</v>
      </c>
      <c r="C9" s="26" t="str">
        <f t="shared" si="4"/>
        <v>8/2023</v>
      </c>
      <c r="D9" s="4">
        <f t="shared" si="5"/>
        <v>48809.89796</v>
      </c>
      <c r="E9" s="4">
        <f t="shared" si="6"/>
        <v>122.0247449</v>
      </c>
      <c r="F9" s="4">
        <f t="shared" si="7"/>
        <v>1193.077299</v>
      </c>
      <c r="G9" s="4">
        <f t="shared" si="8"/>
        <v>1315.102044</v>
      </c>
      <c r="H9" s="4">
        <f t="shared" si="9"/>
        <v>47616.82066</v>
      </c>
      <c r="I9" s="4"/>
      <c r="J9" s="4"/>
      <c r="K9" s="7">
        <f t="shared" si="10"/>
        <v>2</v>
      </c>
      <c r="L9" s="25">
        <f t="shared" ref="L9:L367" si="18">IF(K9="","",EDATE(L8,1))</f>
        <v>45250</v>
      </c>
      <c r="M9" s="26" t="str">
        <f t="shared" si="11"/>
        <v>11/2023</v>
      </c>
      <c r="N9" s="4">
        <f t="shared" si="12"/>
        <v>199216.1392</v>
      </c>
      <c r="O9" s="4">
        <f t="shared" si="13"/>
        <v>737.099715</v>
      </c>
      <c r="P9" s="4">
        <f t="shared" si="14"/>
        <v>786.7610998</v>
      </c>
      <c r="Q9" s="4">
        <f t="shared" si="15"/>
        <v>1523.860815</v>
      </c>
      <c r="R9" s="4">
        <f t="shared" si="16"/>
        <v>198429.3781</v>
      </c>
      <c r="S9" s="4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</row>
    <row r="10" ht="13.5" customHeight="1">
      <c r="A10" s="7">
        <f t="shared" si="3"/>
        <v>3</v>
      </c>
      <c r="B10" s="25">
        <f t="shared" si="17"/>
        <v>45189</v>
      </c>
      <c r="C10" s="26" t="str">
        <f t="shared" si="4"/>
        <v>9/2023</v>
      </c>
      <c r="D10" s="4">
        <f t="shared" si="5"/>
        <v>47616.82066</v>
      </c>
      <c r="E10" s="4">
        <f t="shared" si="6"/>
        <v>119.0420516</v>
      </c>
      <c r="F10" s="4">
        <f t="shared" si="7"/>
        <v>1196.059992</v>
      </c>
      <c r="G10" s="4">
        <f t="shared" si="8"/>
        <v>1315.102044</v>
      </c>
      <c r="H10" s="4">
        <f t="shared" si="9"/>
        <v>46420.76067</v>
      </c>
      <c r="I10" s="4"/>
      <c r="J10" s="4"/>
      <c r="K10" s="7">
        <f t="shared" si="10"/>
        <v>3</v>
      </c>
      <c r="L10" s="25">
        <f t="shared" si="18"/>
        <v>45280</v>
      </c>
      <c r="M10" s="26" t="str">
        <f t="shared" si="11"/>
        <v>12/2023</v>
      </c>
      <c r="N10" s="4">
        <f t="shared" si="12"/>
        <v>198429.3781</v>
      </c>
      <c r="O10" s="4">
        <f t="shared" si="13"/>
        <v>734.1886989</v>
      </c>
      <c r="P10" s="4">
        <f t="shared" si="14"/>
        <v>789.6721159</v>
      </c>
      <c r="Q10" s="4">
        <f t="shared" si="15"/>
        <v>1523.860815</v>
      </c>
      <c r="R10" s="4">
        <f t="shared" si="16"/>
        <v>197639.706</v>
      </c>
      <c r="S10" s="4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</row>
    <row r="11" ht="13.5" customHeight="1">
      <c r="A11" s="7">
        <f t="shared" si="3"/>
        <v>4</v>
      </c>
      <c r="B11" s="25">
        <f t="shared" si="17"/>
        <v>45219</v>
      </c>
      <c r="C11" s="26" t="str">
        <f t="shared" si="4"/>
        <v>10/2023</v>
      </c>
      <c r="D11" s="4">
        <f t="shared" si="5"/>
        <v>46420.76067</v>
      </c>
      <c r="E11" s="4">
        <f t="shared" si="6"/>
        <v>116.0519017</v>
      </c>
      <c r="F11" s="4">
        <f t="shared" si="7"/>
        <v>1199.050142</v>
      </c>
      <c r="G11" s="4">
        <f t="shared" si="8"/>
        <v>1315.102044</v>
      </c>
      <c r="H11" s="4">
        <f t="shared" si="9"/>
        <v>45221.71052</v>
      </c>
      <c r="I11" s="4"/>
      <c r="J11" s="4"/>
      <c r="K11" s="7">
        <f t="shared" si="10"/>
        <v>4</v>
      </c>
      <c r="L11" s="25">
        <f t="shared" si="18"/>
        <v>45311</v>
      </c>
      <c r="M11" s="26" t="str">
        <f t="shared" si="11"/>
        <v>01/2024</v>
      </c>
      <c r="N11" s="4">
        <f t="shared" si="12"/>
        <v>197639.706</v>
      </c>
      <c r="O11" s="4">
        <f t="shared" si="13"/>
        <v>731.2669121</v>
      </c>
      <c r="P11" s="4">
        <f t="shared" si="14"/>
        <v>792.5939027</v>
      </c>
      <c r="Q11" s="4">
        <f t="shared" si="15"/>
        <v>1523.860815</v>
      </c>
      <c r="R11" s="4">
        <f t="shared" si="16"/>
        <v>196847.1121</v>
      </c>
      <c r="S11" s="4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</row>
    <row r="12" ht="13.5" customHeight="1">
      <c r="A12" s="7">
        <f t="shared" si="3"/>
        <v>5</v>
      </c>
      <c r="B12" s="25">
        <f t="shared" si="17"/>
        <v>45250</v>
      </c>
      <c r="C12" s="26" t="str">
        <f t="shared" si="4"/>
        <v>11/2023</v>
      </c>
      <c r="D12" s="4">
        <f t="shared" si="5"/>
        <v>45221.71052</v>
      </c>
      <c r="E12" s="4">
        <f t="shared" si="6"/>
        <v>113.0542763</v>
      </c>
      <c r="F12" s="4">
        <f t="shared" si="7"/>
        <v>1202.047767</v>
      </c>
      <c r="G12" s="4">
        <f t="shared" si="8"/>
        <v>1315.102044</v>
      </c>
      <c r="H12" s="4">
        <f t="shared" si="9"/>
        <v>44019.66276</v>
      </c>
      <c r="I12" s="4"/>
      <c r="J12" s="4"/>
      <c r="K12" s="7">
        <f t="shared" si="10"/>
        <v>5</v>
      </c>
      <c r="L12" s="25">
        <f t="shared" si="18"/>
        <v>45342</v>
      </c>
      <c r="M12" s="26" t="str">
        <f t="shared" si="11"/>
        <v>02/2024</v>
      </c>
      <c r="N12" s="4">
        <f t="shared" si="12"/>
        <v>196847.1121</v>
      </c>
      <c r="O12" s="4">
        <f t="shared" si="13"/>
        <v>728.3343146</v>
      </c>
      <c r="P12" s="4">
        <f t="shared" si="14"/>
        <v>795.5265001</v>
      </c>
      <c r="Q12" s="4">
        <f t="shared" si="15"/>
        <v>1523.860815</v>
      </c>
      <c r="R12" s="4">
        <f t="shared" si="16"/>
        <v>196051.5856</v>
      </c>
      <c r="S12" s="4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</row>
    <row r="13" ht="13.5" customHeight="1">
      <c r="A13" s="7">
        <f t="shared" si="3"/>
        <v>6</v>
      </c>
      <c r="B13" s="25">
        <f t="shared" si="17"/>
        <v>45280</v>
      </c>
      <c r="C13" s="26" t="str">
        <f t="shared" si="4"/>
        <v>12/2023</v>
      </c>
      <c r="D13" s="4">
        <f t="shared" si="5"/>
        <v>44019.66276</v>
      </c>
      <c r="E13" s="4">
        <f t="shared" si="6"/>
        <v>110.0491569</v>
      </c>
      <c r="F13" s="4">
        <f t="shared" si="7"/>
        <v>1205.052887</v>
      </c>
      <c r="G13" s="4">
        <f t="shared" si="8"/>
        <v>1315.102044</v>
      </c>
      <c r="H13" s="4">
        <f t="shared" si="9"/>
        <v>42814.60987</v>
      </c>
      <c r="I13" s="4"/>
      <c r="J13" s="4"/>
      <c r="K13" s="7">
        <f t="shared" si="10"/>
        <v>6</v>
      </c>
      <c r="L13" s="25">
        <f t="shared" si="18"/>
        <v>45371</v>
      </c>
      <c r="M13" s="26" t="str">
        <f t="shared" si="11"/>
        <v>03/2024</v>
      </c>
      <c r="N13" s="4">
        <f t="shared" si="12"/>
        <v>196051.5856</v>
      </c>
      <c r="O13" s="4">
        <f t="shared" si="13"/>
        <v>725.3908666</v>
      </c>
      <c r="P13" s="4">
        <f t="shared" si="14"/>
        <v>798.4699482</v>
      </c>
      <c r="Q13" s="4">
        <f t="shared" si="15"/>
        <v>1523.860815</v>
      </c>
      <c r="R13" s="4">
        <f t="shared" si="16"/>
        <v>195253.1156</v>
      </c>
      <c r="S13" s="4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</row>
    <row r="14" ht="13.5" customHeight="1">
      <c r="A14" s="7">
        <f t="shared" si="3"/>
        <v>7</v>
      </c>
      <c r="B14" s="25">
        <f t="shared" si="17"/>
        <v>45311</v>
      </c>
      <c r="C14" s="26" t="str">
        <f t="shared" si="4"/>
        <v>1/2024</v>
      </c>
      <c r="D14" s="4">
        <f t="shared" si="5"/>
        <v>42814.60987</v>
      </c>
      <c r="E14" s="4">
        <f t="shared" si="6"/>
        <v>107.0365247</v>
      </c>
      <c r="F14" s="4">
        <f t="shared" si="7"/>
        <v>1208.065519</v>
      </c>
      <c r="G14" s="4">
        <f t="shared" si="8"/>
        <v>1315.102044</v>
      </c>
      <c r="H14" s="4">
        <f t="shared" si="9"/>
        <v>41606.54435</v>
      </c>
      <c r="I14" s="4"/>
      <c r="J14" s="4"/>
      <c r="K14" s="7">
        <f t="shared" si="10"/>
        <v>7</v>
      </c>
      <c r="L14" s="25">
        <f t="shared" si="18"/>
        <v>45402</v>
      </c>
      <c r="M14" s="26" t="str">
        <f t="shared" si="11"/>
        <v>04/2024</v>
      </c>
      <c r="N14" s="4">
        <f t="shared" si="12"/>
        <v>195253.1156</v>
      </c>
      <c r="O14" s="4">
        <f t="shared" si="13"/>
        <v>722.4365278</v>
      </c>
      <c r="P14" s="4">
        <f t="shared" si="14"/>
        <v>801.424287</v>
      </c>
      <c r="Q14" s="4">
        <f t="shared" si="15"/>
        <v>1523.860815</v>
      </c>
      <c r="R14" s="4">
        <f t="shared" si="16"/>
        <v>194451.6913</v>
      </c>
      <c r="S14" s="4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</row>
    <row r="15" ht="13.5" customHeight="1">
      <c r="A15" s="7">
        <f t="shared" si="3"/>
        <v>8</v>
      </c>
      <c r="B15" s="25">
        <f t="shared" si="17"/>
        <v>45342</v>
      </c>
      <c r="C15" s="26" t="str">
        <f t="shared" si="4"/>
        <v>2/2024</v>
      </c>
      <c r="D15" s="4">
        <f t="shared" si="5"/>
        <v>41606.54435</v>
      </c>
      <c r="E15" s="4">
        <f t="shared" si="6"/>
        <v>104.0163609</v>
      </c>
      <c r="F15" s="4">
        <f t="shared" si="7"/>
        <v>1211.085683</v>
      </c>
      <c r="G15" s="4">
        <f t="shared" si="8"/>
        <v>1315.102044</v>
      </c>
      <c r="H15" s="4">
        <f t="shared" si="9"/>
        <v>40395.45867</v>
      </c>
      <c r="I15" s="4"/>
      <c r="J15" s="4"/>
      <c r="K15" s="7">
        <f t="shared" si="10"/>
        <v>8</v>
      </c>
      <c r="L15" s="25">
        <f t="shared" si="18"/>
        <v>45432</v>
      </c>
      <c r="M15" s="26" t="str">
        <f t="shared" si="11"/>
        <v>05/2024</v>
      </c>
      <c r="N15" s="4">
        <f t="shared" si="12"/>
        <v>194451.6913</v>
      </c>
      <c r="O15" s="4">
        <f t="shared" si="13"/>
        <v>719.4712579</v>
      </c>
      <c r="P15" s="4">
        <f t="shared" si="14"/>
        <v>804.3895569</v>
      </c>
      <c r="Q15" s="4">
        <f t="shared" si="15"/>
        <v>1523.860815</v>
      </c>
      <c r="R15" s="4">
        <f t="shared" si="16"/>
        <v>193647.3018</v>
      </c>
      <c r="S15" s="4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</row>
    <row r="16" ht="13.5" customHeight="1">
      <c r="A16" s="7">
        <f t="shared" si="3"/>
        <v>9</v>
      </c>
      <c r="B16" s="25">
        <f t="shared" si="17"/>
        <v>45371</v>
      </c>
      <c r="C16" s="26" t="str">
        <f t="shared" si="4"/>
        <v>3/2024</v>
      </c>
      <c r="D16" s="4">
        <f t="shared" si="5"/>
        <v>40395.45867</v>
      </c>
      <c r="E16" s="4">
        <f t="shared" si="6"/>
        <v>100.9886467</v>
      </c>
      <c r="F16" s="4">
        <f t="shared" si="7"/>
        <v>1214.113397</v>
      </c>
      <c r="G16" s="4">
        <f t="shared" si="8"/>
        <v>1315.102044</v>
      </c>
      <c r="H16" s="4">
        <f t="shared" si="9"/>
        <v>39181.34527</v>
      </c>
      <c r="I16" s="4"/>
      <c r="J16" s="4"/>
      <c r="K16" s="7">
        <f t="shared" si="10"/>
        <v>9</v>
      </c>
      <c r="L16" s="25">
        <f t="shared" si="18"/>
        <v>45463</v>
      </c>
      <c r="M16" s="26" t="str">
        <f t="shared" si="11"/>
        <v>06/2024</v>
      </c>
      <c r="N16" s="4">
        <f t="shared" si="12"/>
        <v>193647.3018</v>
      </c>
      <c r="O16" s="4">
        <f t="shared" si="13"/>
        <v>716.4950166</v>
      </c>
      <c r="P16" s="4">
        <f t="shared" si="14"/>
        <v>807.3657982</v>
      </c>
      <c r="Q16" s="4">
        <f t="shared" si="15"/>
        <v>1523.860815</v>
      </c>
      <c r="R16" s="4">
        <f t="shared" si="16"/>
        <v>192839.936</v>
      </c>
      <c r="S16" s="4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</row>
    <row r="17" ht="13.5" customHeight="1">
      <c r="A17" s="7">
        <f t="shared" si="3"/>
        <v>10</v>
      </c>
      <c r="B17" s="25">
        <f t="shared" si="17"/>
        <v>45402</v>
      </c>
      <c r="C17" s="26" t="str">
        <f t="shared" si="4"/>
        <v>4/2024</v>
      </c>
      <c r="D17" s="4">
        <f t="shared" si="5"/>
        <v>39181.34527</v>
      </c>
      <c r="E17" s="4">
        <f t="shared" si="6"/>
        <v>97.95336318</v>
      </c>
      <c r="F17" s="4">
        <f t="shared" si="7"/>
        <v>1217.14868</v>
      </c>
      <c r="G17" s="4">
        <f t="shared" si="8"/>
        <v>1315.102044</v>
      </c>
      <c r="H17" s="4">
        <f t="shared" si="9"/>
        <v>37964.19659</v>
      </c>
      <c r="I17" s="4"/>
      <c r="J17" s="4"/>
      <c r="K17" s="7">
        <f t="shared" si="10"/>
        <v>10</v>
      </c>
      <c r="L17" s="25">
        <f t="shared" si="18"/>
        <v>45493</v>
      </c>
      <c r="M17" s="26" t="str">
        <f t="shared" si="11"/>
        <v>07/2024</v>
      </c>
      <c r="N17" s="4">
        <f t="shared" si="12"/>
        <v>192839.936</v>
      </c>
      <c r="O17" s="4">
        <f t="shared" si="13"/>
        <v>713.5077631</v>
      </c>
      <c r="P17" s="4">
        <f t="shared" si="14"/>
        <v>810.3530517</v>
      </c>
      <c r="Q17" s="4">
        <f t="shared" si="15"/>
        <v>1523.860815</v>
      </c>
      <c r="R17" s="4">
        <f t="shared" si="16"/>
        <v>192029.5829</v>
      </c>
      <c r="S17" s="4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</row>
    <row r="18" ht="13.5" customHeight="1">
      <c r="A18" s="7">
        <f t="shared" si="3"/>
        <v>11</v>
      </c>
      <c r="B18" s="25">
        <f t="shared" si="17"/>
        <v>45432</v>
      </c>
      <c r="C18" s="26" t="str">
        <f t="shared" si="4"/>
        <v>5/2024</v>
      </c>
      <c r="D18" s="4">
        <f t="shared" si="5"/>
        <v>37964.19659</v>
      </c>
      <c r="E18" s="4">
        <f t="shared" si="6"/>
        <v>94.91049148</v>
      </c>
      <c r="F18" s="4">
        <f t="shared" si="7"/>
        <v>1220.191552</v>
      </c>
      <c r="G18" s="4">
        <f t="shared" si="8"/>
        <v>1315.102044</v>
      </c>
      <c r="H18" s="4">
        <f t="shared" si="9"/>
        <v>36744.00504</v>
      </c>
      <c r="I18" s="4"/>
      <c r="J18" s="4"/>
      <c r="K18" s="7">
        <f t="shared" si="10"/>
        <v>11</v>
      </c>
      <c r="L18" s="25">
        <f t="shared" si="18"/>
        <v>45524</v>
      </c>
      <c r="M18" s="26" t="str">
        <f t="shared" si="11"/>
        <v>08/2024</v>
      </c>
      <c r="N18" s="4">
        <f t="shared" si="12"/>
        <v>192029.5829</v>
      </c>
      <c r="O18" s="4">
        <f t="shared" si="13"/>
        <v>710.5094568</v>
      </c>
      <c r="P18" s="4">
        <f t="shared" si="14"/>
        <v>813.351358</v>
      </c>
      <c r="Q18" s="4">
        <f t="shared" si="15"/>
        <v>1523.860815</v>
      </c>
      <c r="R18" s="4">
        <f t="shared" si="16"/>
        <v>191216.2316</v>
      </c>
      <c r="S18" s="4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</row>
    <row r="19" ht="13.5" customHeight="1">
      <c r="A19" s="7">
        <f t="shared" si="3"/>
        <v>12</v>
      </c>
      <c r="B19" s="25">
        <f t="shared" si="17"/>
        <v>45463</v>
      </c>
      <c r="C19" s="26" t="str">
        <f t="shared" si="4"/>
        <v>6/2024</v>
      </c>
      <c r="D19" s="4">
        <f t="shared" si="5"/>
        <v>36744.00504</v>
      </c>
      <c r="E19" s="4">
        <f t="shared" si="6"/>
        <v>91.8600126</v>
      </c>
      <c r="F19" s="4">
        <f t="shared" si="7"/>
        <v>1223.242031</v>
      </c>
      <c r="G19" s="4">
        <f t="shared" si="8"/>
        <v>1315.102044</v>
      </c>
      <c r="H19" s="4">
        <f t="shared" si="9"/>
        <v>35520.76301</v>
      </c>
      <c r="I19" s="4"/>
      <c r="J19" s="4"/>
      <c r="K19" s="7">
        <f t="shared" si="10"/>
        <v>12</v>
      </c>
      <c r="L19" s="25">
        <f t="shared" si="18"/>
        <v>45555</v>
      </c>
      <c r="M19" s="26" t="str">
        <f t="shared" si="11"/>
        <v>09/2024</v>
      </c>
      <c r="N19" s="4">
        <f t="shared" si="12"/>
        <v>191216.2316</v>
      </c>
      <c r="O19" s="4">
        <f t="shared" si="13"/>
        <v>707.5000568</v>
      </c>
      <c r="P19" s="4">
        <f t="shared" si="14"/>
        <v>816.360758</v>
      </c>
      <c r="Q19" s="4">
        <f t="shared" si="15"/>
        <v>1523.860815</v>
      </c>
      <c r="R19" s="4">
        <f t="shared" si="16"/>
        <v>190399.8708</v>
      </c>
      <c r="S19" s="4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</row>
    <row r="20" ht="13.5" customHeight="1">
      <c r="A20" s="7">
        <f t="shared" si="3"/>
        <v>13</v>
      </c>
      <c r="B20" s="25">
        <f t="shared" si="17"/>
        <v>45493</v>
      </c>
      <c r="C20" s="26" t="str">
        <f t="shared" si="4"/>
        <v>7/2024</v>
      </c>
      <c r="D20" s="4">
        <f t="shared" si="5"/>
        <v>35520.76301</v>
      </c>
      <c r="E20" s="4">
        <f t="shared" si="6"/>
        <v>88.80190752</v>
      </c>
      <c r="F20" s="4">
        <f t="shared" si="7"/>
        <v>1226.300136</v>
      </c>
      <c r="G20" s="4">
        <f t="shared" si="8"/>
        <v>1315.102044</v>
      </c>
      <c r="H20" s="4">
        <f t="shared" si="9"/>
        <v>34294.46287</v>
      </c>
      <c r="I20" s="4"/>
      <c r="J20" s="4"/>
      <c r="K20" s="7">
        <f t="shared" si="10"/>
        <v>13</v>
      </c>
      <c r="L20" s="25">
        <f t="shared" si="18"/>
        <v>45585</v>
      </c>
      <c r="M20" s="26" t="str">
        <f t="shared" si="11"/>
        <v>10/2024</v>
      </c>
      <c r="N20" s="4">
        <f t="shared" si="12"/>
        <v>190399.8708</v>
      </c>
      <c r="O20" s="4">
        <f t="shared" si="13"/>
        <v>704.479522</v>
      </c>
      <c r="P20" s="4">
        <f t="shared" si="14"/>
        <v>819.3812928</v>
      </c>
      <c r="Q20" s="4">
        <f t="shared" si="15"/>
        <v>1523.860815</v>
      </c>
      <c r="R20" s="4">
        <f t="shared" si="16"/>
        <v>189580.4895</v>
      </c>
      <c r="S20" s="4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</row>
    <row r="21" ht="13.5" customHeight="1">
      <c r="A21" s="7">
        <f t="shared" si="3"/>
        <v>14</v>
      </c>
      <c r="B21" s="25">
        <f t="shared" si="17"/>
        <v>45524</v>
      </c>
      <c r="C21" s="26" t="str">
        <f t="shared" si="4"/>
        <v>8/2024</v>
      </c>
      <c r="D21" s="4">
        <f t="shared" si="5"/>
        <v>34294.46287</v>
      </c>
      <c r="E21" s="4">
        <f t="shared" si="6"/>
        <v>85.73615718</v>
      </c>
      <c r="F21" s="4">
        <f t="shared" si="7"/>
        <v>1229.365886</v>
      </c>
      <c r="G21" s="4">
        <f t="shared" si="8"/>
        <v>1315.102044</v>
      </c>
      <c r="H21" s="4">
        <f t="shared" si="9"/>
        <v>33065.09699</v>
      </c>
      <c r="I21" s="4"/>
      <c r="J21" s="4"/>
      <c r="K21" s="7">
        <f t="shared" si="10"/>
        <v>14</v>
      </c>
      <c r="L21" s="25">
        <f t="shared" si="18"/>
        <v>45616</v>
      </c>
      <c r="M21" s="26" t="str">
        <f t="shared" si="11"/>
        <v>11/2024</v>
      </c>
      <c r="N21" s="4">
        <f t="shared" si="12"/>
        <v>189580.4895</v>
      </c>
      <c r="O21" s="4">
        <f t="shared" si="13"/>
        <v>701.4478112</v>
      </c>
      <c r="P21" s="4">
        <f t="shared" si="14"/>
        <v>822.4130036</v>
      </c>
      <c r="Q21" s="4">
        <f t="shared" si="15"/>
        <v>1523.860815</v>
      </c>
      <c r="R21" s="4">
        <f t="shared" si="16"/>
        <v>188758.0765</v>
      </c>
      <c r="S21" s="4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</row>
    <row r="22" ht="13.5" customHeight="1">
      <c r="A22" s="7">
        <f t="shared" si="3"/>
        <v>15</v>
      </c>
      <c r="B22" s="25">
        <f t="shared" si="17"/>
        <v>45555</v>
      </c>
      <c r="C22" s="26" t="str">
        <f t="shared" si="4"/>
        <v>9/2024</v>
      </c>
      <c r="D22" s="4">
        <f t="shared" si="5"/>
        <v>33065.09699</v>
      </c>
      <c r="E22" s="4">
        <f t="shared" si="6"/>
        <v>82.66274246</v>
      </c>
      <c r="F22" s="4">
        <f t="shared" si="7"/>
        <v>1232.439301</v>
      </c>
      <c r="G22" s="4">
        <f t="shared" si="8"/>
        <v>1315.102044</v>
      </c>
      <c r="H22" s="4">
        <f t="shared" si="9"/>
        <v>31832.65768</v>
      </c>
      <c r="I22" s="4"/>
      <c r="J22" s="4"/>
      <c r="K22" s="7">
        <f t="shared" si="10"/>
        <v>15</v>
      </c>
      <c r="L22" s="25">
        <f t="shared" si="18"/>
        <v>45646</v>
      </c>
      <c r="M22" s="26" t="str">
        <f t="shared" si="11"/>
        <v>12/2024</v>
      </c>
      <c r="N22" s="4">
        <f t="shared" si="12"/>
        <v>188758.0765</v>
      </c>
      <c r="O22" s="4">
        <f t="shared" si="13"/>
        <v>698.4048831</v>
      </c>
      <c r="P22" s="4">
        <f t="shared" si="14"/>
        <v>825.4559317</v>
      </c>
      <c r="Q22" s="4">
        <f t="shared" si="15"/>
        <v>1523.860815</v>
      </c>
      <c r="R22" s="4">
        <f t="shared" si="16"/>
        <v>187932.6206</v>
      </c>
      <c r="S22" s="4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</row>
    <row r="23" ht="13.5" customHeight="1">
      <c r="A23" s="7">
        <f t="shared" si="3"/>
        <v>16</v>
      </c>
      <c r="B23" s="25">
        <f t="shared" si="17"/>
        <v>45585</v>
      </c>
      <c r="C23" s="26" t="str">
        <f t="shared" si="4"/>
        <v>10/2024</v>
      </c>
      <c r="D23" s="4">
        <f t="shared" si="5"/>
        <v>31832.65768</v>
      </c>
      <c r="E23" s="4">
        <f t="shared" si="6"/>
        <v>79.58164421</v>
      </c>
      <c r="F23" s="4">
        <f t="shared" si="7"/>
        <v>1235.520399</v>
      </c>
      <c r="G23" s="4">
        <f t="shared" si="8"/>
        <v>1315.102044</v>
      </c>
      <c r="H23" s="4">
        <f t="shared" si="9"/>
        <v>30597.13728</v>
      </c>
      <c r="I23" s="4"/>
      <c r="J23" s="4"/>
      <c r="K23" s="7">
        <f t="shared" si="10"/>
        <v>16</v>
      </c>
      <c r="L23" s="25">
        <f t="shared" si="18"/>
        <v>45677</v>
      </c>
      <c r="M23" s="26" t="str">
        <f t="shared" si="11"/>
        <v>01/2025</v>
      </c>
      <c r="N23" s="4">
        <f t="shared" si="12"/>
        <v>187932.6206</v>
      </c>
      <c r="O23" s="4">
        <f t="shared" si="13"/>
        <v>695.3506961</v>
      </c>
      <c r="P23" s="4">
        <f t="shared" si="14"/>
        <v>828.5101186</v>
      </c>
      <c r="Q23" s="4">
        <f t="shared" si="15"/>
        <v>1523.860815</v>
      </c>
      <c r="R23" s="4">
        <f t="shared" si="16"/>
        <v>187104.1105</v>
      </c>
      <c r="S23" s="4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ht="13.5" customHeight="1">
      <c r="A24" s="7">
        <f t="shared" si="3"/>
        <v>17</v>
      </c>
      <c r="B24" s="25">
        <f t="shared" si="17"/>
        <v>45616</v>
      </c>
      <c r="C24" s="26" t="str">
        <f t="shared" si="4"/>
        <v>11/2024</v>
      </c>
      <c r="D24" s="4">
        <f t="shared" si="5"/>
        <v>30597.13728</v>
      </c>
      <c r="E24" s="4">
        <f t="shared" si="6"/>
        <v>76.49284321</v>
      </c>
      <c r="F24" s="4">
        <f t="shared" si="7"/>
        <v>1238.6092</v>
      </c>
      <c r="G24" s="4">
        <f t="shared" si="8"/>
        <v>1315.102044</v>
      </c>
      <c r="H24" s="4">
        <f t="shared" si="9"/>
        <v>29358.52808</v>
      </c>
      <c r="I24" s="4"/>
      <c r="J24" s="4"/>
      <c r="K24" s="7">
        <f t="shared" si="10"/>
        <v>17</v>
      </c>
      <c r="L24" s="25">
        <f t="shared" si="18"/>
        <v>45708</v>
      </c>
      <c r="M24" s="26" t="str">
        <f t="shared" si="11"/>
        <v>02/2025</v>
      </c>
      <c r="N24" s="4">
        <f t="shared" si="12"/>
        <v>187104.1105</v>
      </c>
      <c r="O24" s="4">
        <f t="shared" si="13"/>
        <v>692.2852087</v>
      </c>
      <c r="P24" s="4">
        <f t="shared" si="14"/>
        <v>831.5756061</v>
      </c>
      <c r="Q24" s="4">
        <f t="shared" si="15"/>
        <v>1523.860815</v>
      </c>
      <c r="R24" s="4">
        <f t="shared" si="16"/>
        <v>186272.5349</v>
      </c>
      <c r="S24" s="4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</row>
    <row r="25" ht="13.5" customHeight="1">
      <c r="A25" s="7">
        <f t="shared" si="3"/>
        <v>18</v>
      </c>
      <c r="B25" s="25">
        <f t="shared" si="17"/>
        <v>45646</v>
      </c>
      <c r="C25" s="26" t="str">
        <f t="shared" si="4"/>
        <v>12/2024</v>
      </c>
      <c r="D25" s="4">
        <f t="shared" si="5"/>
        <v>29358.52808</v>
      </c>
      <c r="E25" s="4">
        <f t="shared" si="6"/>
        <v>73.39632021</v>
      </c>
      <c r="F25" s="4">
        <f t="shared" si="7"/>
        <v>1241.705723</v>
      </c>
      <c r="G25" s="4">
        <f t="shared" si="8"/>
        <v>1315.102044</v>
      </c>
      <c r="H25" s="4">
        <f t="shared" si="9"/>
        <v>28116.82236</v>
      </c>
      <c r="I25" s="4"/>
      <c r="J25" s="4"/>
      <c r="K25" s="7">
        <f t="shared" si="10"/>
        <v>18</v>
      </c>
      <c r="L25" s="25">
        <f t="shared" si="18"/>
        <v>45736</v>
      </c>
      <c r="M25" s="26" t="str">
        <f t="shared" si="11"/>
        <v>03/2025</v>
      </c>
      <c r="N25" s="4">
        <f t="shared" si="12"/>
        <v>186272.5349</v>
      </c>
      <c r="O25" s="4">
        <f t="shared" si="13"/>
        <v>689.208379</v>
      </c>
      <c r="P25" s="4">
        <f t="shared" si="14"/>
        <v>834.6524358</v>
      </c>
      <c r="Q25" s="4">
        <f t="shared" si="15"/>
        <v>1523.860815</v>
      </c>
      <c r="R25" s="4">
        <f t="shared" si="16"/>
        <v>185437.8824</v>
      </c>
      <c r="S25" s="4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</row>
    <row r="26" ht="13.5" customHeight="1">
      <c r="A26" s="7">
        <f t="shared" si="3"/>
        <v>19</v>
      </c>
      <c r="B26" s="25">
        <f t="shared" si="17"/>
        <v>45677</v>
      </c>
      <c r="C26" s="26" t="str">
        <f t="shared" si="4"/>
        <v>1/2025</v>
      </c>
      <c r="D26" s="4">
        <f t="shared" si="5"/>
        <v>28116.82236</v>
      </c>
      <c r="E26" s="4">
        <f t="shared" si="6"/>
        <v>70.2920559</v>
      </c>
      <c r="F26" s="4">
        <f t="shared" si="7"/>
        <v>1244.809988</v>
      </c>
      <c r="G26" s="4">
        <f t="shared" si="8"/>
        <v>1315.102044</v>
      </c>
      <c r="H26" s="4">
        <f t="shared" si="9"/>
        <v>26872.01237</v>
      </c>
      <c r="I26" s="4"/>
      <c r="J26" s="4"/>
      <c r="K26" s="7">
        <f t="shared" si="10"/>
        <v>19</v>
      </c>
      <c r="L26" s="25">
        <f t="shared" si="18"/>
        <v>45767</v>
      </c>
      <c r="M26" s="26" t="str">
        <f t="shared" si="11"/>
        <v>04/2025</v>
      </c>
      <c r="N26" s="4">
        <f t="shared" si="12"/>
        <v>185437.8824</v>
      </c>
      <c r="O26" s="4">
        <f t="shared" si="13"/>
        <v>686.120165</v>
      </c>
      <c r="P26" s="4">
        <f t="shared" si="14"/>
        <v>837.7406498</v>
      </c>
      <c r="Q26" s="4">
        <f t="shared" si="15"/>
        <v>1523.860815</v>
      </c>
      <c r="R26" s="4">
        <f t="shared" si="16"/>
        <v>184600.1418</v>
      </c>
      <c r="S26" s="4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</row>
    <row r="27" ht="13.5" customHeight="1">
      <c r="A27" s="7">
        <f t="shared" si="3"/>
        <v>20</v>
      </c>
      <c r="B27" s="25">
        <f t="shared" si="17"/>
        <v>45708</v>
      </c>
      <c r="C27" s="26" t="str">
        <f t="shared" si="4"/>
        <v>2/2025</v>
      </c>
      <c r="D27" s="4">
        <f t="shared" si="5"/>
        <v>26872.01237</v>
      </c>
      <c r="E27" s="4">
        <f t="shared" si="6"/>
        <v>67.18003093</v>
      </c>
      <c r="F27" s="4">
        <f t="shared" si="7"/>
        <v>1247.922013</v>
      </c>
      <c r="G27" s="4">
        <f t="shared" si="8"/>
        <v>1315.102044</v>
      </c>
      <c r="H27" s="4">
        <f t="shared" si="9"/>
        <v>25624.09036</v>
      </c>
      <c r="I27" s="4"/>
      <c r="J27" s="4"/>
      <c r="K27" s="7">
        <f t="shared" si="10"/>
        <v>20</v>
      </c>
      <c r="L27" s="25">
        <f t="shared" si="18"/>
        <v>45797</v>
      </c>
      <c r="M27" s="26" t="str">
        <f t="shared" si="11"/>
        <v>05/2025</v>
      </c>
      <c r="N27" s="4">
        <f t="shared" si="12"/>
        <v>184600.1418</v>
      </c>
      <c r="O27" s="4">
        <f t="shared" si="13"/>
        <v>683.0205246</v>
      </c>
      <c r="P27" s="4">
        <f t="shared" si="14"/>
        <v>840.8402902</v>
      </c>
      <c r="Q27" s="4">
        <f t="shared" si="15"/>
        <v>1523.860815</v>
      </c>
      <c r="R27" s="4">
        <f t="shared" si="16"/>
        <v>183759.3015</v>
      </c>
      <c r="S27" s="4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</row>
    <row r="28" ht="13.5" customHeight="1">
      <c r="A28" s="7">
        <f t="shared" si="3"/>
        <v>21</v>
      </c>
      <c r="B28" s="25">
        <f t="shared" si="17"/>
        <v>45736</v>
      </c>
      <c r="C28" s="26" t="str">
        <f t="shared" si="4"/>
        <v>3/2025</v>
      </c>
      <c r="D28" s="4">
        <f t="shared" si="5"/>
        <v>25624.09036</v>
      </c>
      <c r="E28" s="4">
        <f t="shared" si="6"/>
        <v>64.0602259</v>
      </c>
      <c r="F28" s="4">
        <f t="shared" si="7"/>
        <v>1251.041818</v>
      </c>
      <c r="G28" s="4">
        <f t="shared" si="8"/>
        <v>1315.102044</v>
      </c>
      <c r="H28" s="4">
        <f t="shared" si="9"/>
        <v>24373.04854</v>
      </c>
      <c r="I28" s="4"/>
      <c r="J28" s="4"/>
      <c r="K28" s="7">
        <f t="shared" si="10"/>
        <v>21</v>
      </c>
      <c r="L28" s="25">
        <f t="shared" si="18"/>
        <v>45828</v>
      </c>
      <c r="M28" s="26" t="str">
        <f t="shared" si="11"/>
        <v>06/2025</v>
      </c>
      <c r="N28" s="4">
        <f t="shared" si="12"/>
        <v>183759.3015</v>
      </c>
      <c r="O28" s="4">
        <f t="shared" si="13"/>
        <v>679.9094155</v>
      </c>
      <c r="P28" s="4">
        <f t="shared" si="14"/>
        <v>843.9513993</v>
      </c>
      <c r="Q28" s="4">
        <f t="shared" si="15"/>
        <v>1523.860815</v>
      </c>
      <c r="R28" s="4">
        <f t="shared" si="16"/>
        <v>182915.3501</v>
      </c>
      <c r="S28" s="4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</row>
    <row r="29" ht="13.5" customHeight="1">
      <c r="A29" s="7">
        <f t="shared" si="3"/>
        <v>22</v>
      </c>
      <c r="B29" s="25">
        <f t="shared" si="17"/>
        <v>45767</v>
      </c>
      <c r="C29" s="26" t="str">
        <f t="shared" si="4"/>
        <v>4/2025</v>
      </c>
      <c r="D29" s="4">
        <f t="shared" si="5"/>
        <v>24373.04854</v>
      </c>
      <c r="E29" s="4">
        <f t="shared" si="6"/>
        <v>60.93262136</v>
      </c>
      <c r="F29" s="4">
        <f t="shared" si="7"/>
        <v>1254.169422</v>
      </c>
      <c r="G29" s="4">
        <f t="shared" si="8"/>
        <v>1315.102044</v>
      </c>
      <c r="H29" s="4">
        <f t="shared" si="9"/>
        <v>23118.87912</v>
      </c>
      <c r="I29" s="4"/>
      <c r="J29" s="4"/>
      <c r="K29" s="7">
        <f t="shared" si="10"/>
        <v>22</v>
      </c>
      <c r="L29" s="25">
        <f t="shared" si="18"/>
        <v>45858</v>
      </c>
      <c r="M29" s="26" t="str">
        <f t="shared" si="11"/>
        <v>07/2025</v>
      </c>
      <c r="N29" s="4">
        <f t="shared" si="12"/>
        <v>182915.3501</v>
      </c>
      <c r="O29" s="4">
        <f t="shared" si="13"/>
        <v>676.7867953</v>
      </c>
      <c r="P29" s="4">
        <f t="shared" si="14"/>
        <v>847.0740195</v>
      </c>
      <c r="Q29" s="4">
        <f t="shared" si="15"/>
        <v>1523.860815</v>
      </c>
      <c r="R29" s="4">
        <f t="shared" si="16"/>
        <v>182068.2761</v>
      </c>
      <c r="S29" s="4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</row>
    <row r="30" ht="13.5" customHeight="1">
      <c r="A30" s="7">
        <f t="shared" si="3"/>
        <v>23</v>
      </c>
      <c r="B30" s="25">
        <f t="shared" si="17"/>
        <v>45797</v>
      </c>
      <c r="C30" s="26" t="str">
        <f t="shared" si="4"/>
        <v>5/2025</v>
      </c>
      <c r="D30" s="4">
        <f t="shared" si="5"/>
        <v>23118.87912</v>
      </c>
      <c r="E30" s="4">
        <f t="shared" si="6"/>
        <v>57.7971978</v>
      </c>
      <c r="F30" s="4">
        <f t="shared" si="7"/>
        <v>1257.304846</v>
      </c>
      <c r="G30" s="4">
        <f t="shared" si="8"/>
        <v>1315.102044</v>
      </c>
      <c r="H30" s="4">
        <f t="shared" si="9"/>
        <v>21861.57427</v>
      </c>
      <c r="I30" s="4"/>
      <c r="J30" s="4"/>
      <c r="K30" s="7">
        <f t="shared" si="10"/>
        <v>23</v>
      </c>
      <c r="L30" s="25">
        <f t="shared" si="18"/>
        <v>45889</v>
      </c>
      <c r="M30" s="26" t="str">
        <f t="shared" si="11"/>
        <v>08/2025</v>
      </c>
      <c r="N30" s="4">
        <f t="shared" si="12"/>
        <v>182068.2761</v>
      </c>
      <c r="O30" s="4">
        <f t="shared" si="13"/>
        <v>673.6526214</v>
      </c>
      <c r="P30" s="4">
        <f t="shared" si="14"/>
        <v>850.2081934</v>
      </c>
      <c r="Q30" s="4">
        <f t="shared" si="15"/>
        <v>1523.860815</v>
      </c>
      <c r="R30" s="4">
        <f t="shared" si="16"/>
        <v>181218.0679</v>
      </c>
      <c r="S30" s="4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</row>
    <row r="31" ht="13.5" customHeight="1">
      <c r="A31" s="7">
        <f t="shared" si="3"/>
        <v>24</v>
      </c>
      <c r="B31" s="25">
        <f t="shared" si="17"/>
        <v>45828</v>
      </c>
      <c r="C31" s="26" t="str">
        <f t="shared" si="4"/>
        <v>6/2025</v>
      </c>
      <c r="D31" s="4">
        <f t="shared" si="5"/>
        <v>21861.57427</v>
      </c>
      <c r="E31" s="4">
        <f t="shared" si="6"/>
        <v>54.65393569</v>
      </c>
      <c r="F31" s="4">
        <f t="shared" si="7"/>
        <v>1260.448108</v>
      </c>
      <c r="G31" s="4">
        <f t="shared" si="8"/>
        <v>1315.102044</v>
      </c>
      <c r="H31" s="4">
        <f t="shared" si="9"/>
        <v>20601.12617</v>
      </c>
      <c r="I31" s="4"/>
      <c r="J31" s="4"/>
      <c r="K31" s="7">
        <f t="shared" si="10"/>
        <v>24</v>
      </c>
      <c r="L31" s="25">
        <f t="shared" si="18"/>
        <v>45920</v>
      </c>
      <c r="M31" s="26" t="str">
        <f t="shared" si="11"/>
        <v>09/2025</v>
      </c>
      <c r="N31" s="4">
        <f t="shared" si="12"/>
        <v>181218.0679</v>
      </c>
      <c r="O31" s="4">
        <f t="shared" si="13"/>
        <v>670.5068511</v>
      </c>
      <c r="P31" s="4">
        <f t="shared" si="14"/>
        <v>853.3539637</v>
      </c>
      <c r="Q31" s="4">
        <f t="shared" si="15"/>
        <v>1523.860815</v>
      </c>
      <c r="R31" s="4">
        <f t="shared" si="16"/>
        <v>180364.7139</v>
      </c>
      <c r="S31" s="4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</row>
    <row r="32" ht="13.5" customHeight="1">
      <c r="A32" s="7">
        <f t="shared" si="3"/>
        <v>25</v>
      </c>
      <c r="B32" s="25">
        <f t="shared" si="17"/>
        <v>45858</v>
      </c>
      <c r="C32" s="26" t="str">
        <f t="shared" si="4"/>
        <v>7/2025</v>
      </c>
      <c r="D32" s="4">
        <f t="shared" si="5"/>
        <v>20601.12617</v>
      </c>
      <c r="E32" s="4">
        <f t="shared" si="6"/>
        <v>51.50281542</v>
      </c>
      <c r="F32" s="4">
        <f t="shared" si="7"/>
        <v>1263.599228</v>
      </c>
      <c r="G32" s="4">
        <f t="shared" si="8"/>
        <v>1315.102044</v>
      </c>
      <c r="H32" s="4">
        <f t="shared" si="9"/>
        <v>19337.52694</v>
      </c>
      <c r="I32" s="4"/>
      <c r="J32" s="4"/>
      <c r="K32" s="7">
        <f t="shared" si="10"/>
        <v>25</v>
      </c>
      <c r="L32" s="25">
        <f t="shared" si="18"/>
        <v>45950</v>
      </c>
      <c r="M32" s="26" t="str">
        <f t="shared" si="11"/>
        <v>10/2025</v>
      </c>
      <c r="N32" s="4">
        <f t="shared" si="12"/>
        <v>180364.7139</v>
      </c>
      <c r="O32" s="4">
        <f t="shared" si="13"/>
        <v>667.3494414</v>
      </c>
      <c r="P32" s="4">
        <f t="shared" si="14"/>
        <v>856.5113733</v>
      </c>
      <c r="Q32" s="4">
        <f t="shared" si="15"/>
        <v>1523.860815</v>
      </c>
      <c r="R32" s="4">
        <f t="shared" si="16"/>
        <v>179508.2025</v>
      </c>
      <c r="S32" s="4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</row>
    <row r="33" ht="13.5" customHeight="1">
      <c r="A33" s="7">
        <f t="shared" si="3"/>
        <v>26</v>
      </c>
      <c r="B33" s="25">
        <f t="shared" si="17"/>
        <v>45889</v>
      </c>
      <c r="C33" s="26" t="str">
        <f t="shared" si="4"/>
        <v>8/2025</v>
      </c>
      <c r="D33" s="4">
        <f t="shared" si="5"/>
        <v>19337.52694</v>
      </c>
      <c r="E33" s="4">
        <f t="shared" si="6"/>
        <v>48.34381735</v>
      </c>
      <c r="F33" s="4">
        <f t="shared" si="7"/>
        <v>1266.758226</v>
      </c>
      <c r="G33" s="4">
        <f t="shared" si="8"/>
        <v>1315.102044</v>
      </c>
      <c r="H33" s="4">
        <f t="shared" si="9"/>
        <v>18070.76871</v>
      </c>
      <c r="I33" s="4"/>
      <c r="J33" s="4"/>
      <c r="K33" s="7">
        <f t="shared" si="10"/>
        <v>26</v>
      </c>
      <c r="L33" s="25">
        <f t="shared" si="18"/>
        <v>45981</v>
      </c>
      <c r="M33" s="26" t="str">
        <f t="shared" si="11"/>
        <v>11/2025</v>
      </c>
      <c r="N33" s="4">
        <f t="shared" si="12"/>
        <v>179508.2025</v>
      </c>
      <c r="O33" s="4">
        <f t="shared" si="13"/>
        <v>664.1803494</v>
      </c>
      <c r="P33" s="4">
        <f t="shared" si="14"/>
        <v>859.6804654</v>
      </c>
      <c r="Q33" s="4">
        <f t="shared" si="15"/>
        <v>1523.860815</v>
      </c>
      <c r="R33" s="4">
        <f t="shared" si="16"/>
        <v>178648.5221</v>
      </c>
      <c r="S33" s="4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</row>
    <row r="34" ht="13.5" customHeight="1">
      <c r="A34" s="7">
        <f t="shared" si="3"/>
        <v>27</v>
      </c>
      <c r="B34" s="25">
        <f t="shared" si="17"/>
        <v>45920</v>
      </c>
      <c r="C34" s="26" t="str">
        <f t="shared" si="4"/>
        <v>9/2025</v>
      </c>
      <c r="D34" s="4">
        <f t="shared" si="5"/>
        <v>18070.76871</v>
      </c>
      <c r="E34" s="4">
        <f t="shared" si="6"/>
        <v>45.17692178</v>
      </c>
      <c r="F34" s="4">
        <f t="shared" si="7"/>
        <v>1269.925122</v>
      </c>
      <c r="G34" s="4">
        <f t="shared" si="8"/>
        <v>1315.102044</v>
      </c>
      <c r="H34" s="4">
        <f t="shared" si="9"/>
        <v>16800.84359</v>
      </c>
      <c r="I34" s="4"/>
      <c r="J34" s="4"/>
      <c r="K34" s="7">
        <f t="shared" si="10"/>
        <v>27</v>
      </c>
      <c r="L34" s="25">
        <f t="shared" si="18"/>
        <v>46011</v>
      </c>
      <c r="M34" s="26" t="str">
        <f t="shared" si="11"/>
        <v>12/2025</v>
      </c>
      <c r="N34" s="4">
        <f t="shared" si="12"/>
        <v>178648.5221</v>
      </c>
      <c r="O34" s="4">
        <f t="shared" si="13"/>
        <v>660.9995316</v>
      </c>
      <c r="P34" s="4">
        <f t="shared" si="14"/>
        <v>862.8612831</v>
      </c>
      <c r="Q34" s="4">
        <f t="shared" si="15"/>
        <v>1523.860815</v>
      </c>
      <c r="R34" s="4">
        <f t="shared" si="16"/>
        <v>177785.6608</v>
      </c>
      <c r="S34" s="4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</row>
    <row r="35" ht="13.5" customHeight="1">
      <c r="A35" s="7">
        <f t="shared" si="3"/>
        <v>28</v>
      </c>
      <c r="B35" s="25">
        <f t="shared" si="17"/>
        <v>45950</v>
      </c>
      <c r="C35" s="26" t="str">
        <f t="shared" si="4"/>
        <v>10/2025</v>
      </c>
      <c r="D35" s="4">
        <f t="shared" si="5"/>
        <v>16800.84359</v>
      </c>
      <c r="E35" s="4">
        <f t="shared" si="6"/>
        <v>42.00210898</v>
      </c>
      <c r="F35" s="4">
        <f t="shared" si="7"/>
        <v>1273.099935</v>
      </c>
      <c r="G35" s="4">
        <f t="shared" si="8"/>
        <v>1315.102044</v>
      </c>
      <c r="H35" s="4">
        <f t="shared" si="9"/>
        <v>15527.74366</v>
      </c>
      <c r="I35" s="4"/>
      <c r="J35" s="4"/>
      <c r="K35" s="7">
        <f t="shared" si="10"/>
        <v>28</v>
      </c>
      <c r="L35" s="25">
        <f t="shared" si="18"/>
        <v>46042</v>
      </c>
      <c r="M35" s="26" t="str">
        <f t="shared" si="11"/>
        <v>01/2026</v>
      </c>
      <c r="N35" s="4">
        <f t="shared" si="12"/>
        <v>177785.6608</v>
      </c>
      <c r="O35" s="4">
        <f t="shared" si="13"/>
        <v>657.8069449</v>
      </c>
      <c r="P35" s="4">
        <f t="shared" si="14"/>
        <v>866.0538699</v>
      </c>
      <c r="Q35" s="4">
        <f t="shared" si="15"/>
        <v>1523.860815</v>
      </c>
      <c r="R35" s="4">
        <f t="shared" si="16"/>
        <v>176919.6069</v>
      </c>
      <c r="S35" s="4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</row>
    <row r="36" ht="13.5" customHeight="1">
      <c r="A36" s="7">
        <f t="shared" si="3"/>
        <v>29</v>
      </c>
      <c r="B36" s="25">
        <f t="shared" si="17"/>
        <v>45981</v>
      </c>
      <c r="C36" s="26" t="str">
        <f t="shared" si="4"/>
        <v>11/2025</v>
      </c>
      <c r="D36" s="4">
        <f t="shared" si="5"/>
        <v>15527.74366</v>
      </c>
      <c r="E36" s="4">
        <f t="shared" si="6"/>
        <v>38.81935914</v>
      </c>
      <c r="F36" s="4">
        <f t="shared" si="7"/>
        <v>1276.282684</v>
      </c>
      <c r="G36" s="4">
        <f t="shared" si="8"/>
        <v>1315.102044</v>
      </c>
      <c r="H36" s="4">
        <f t="shared" si="9"/>
        <v>14251.46097</v>
      </c>
      <c r="I36" s="4"/>
      <c r="J36" s="4"/>
      <c r="K36" s="7">
        <f t="shared" si="10"/>
        <v>29</v>
      </c>
      <c r="L36" s="25">
        <f t="shared" si="18"/>
        <v>46073</v>
      </c>
      <c r="M36" s="26" t="str">
        <f t="shared" si="11"/>
        <v>02/2026</v>
      </c>
      <c r="N36" s="4">
        <f t="shared" si="12"/>
        <v>176919.6069</v>
      </c>
      <c r="O36" s="4">
        <f t="shared" si="13"/>
        <v>654.6025456</v>
      </c>
      <c r="P36" s="4">
        <f t="shared" si="14"/>
        <v>869.2582692</v>
      </c>
      <c r="Q36" s="4">
        <f t="shared" si="15"/>
        <v>1523.860815</v>
      </c>
      <c r="R36" s="4">
        <f t="shared" si="16"/>
        <v>176050.3486</v>
      </c>
      <c r="S36" s="4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</row>
    <row r="37" ht="13.5" customHeight="1">
      <c r="A37" s="7">
        <f t="shared" si="3"/>
        <v>30</v>
      </c>
      <c r="B37" s="25">
        <f t="shared" si="17"/>
        <v>46011</v>
      </c>
      <c r="C37" s="26" t="str">
        <f t="shared" si="4"/>
        <v>12/2025</v>
      </c>
      <c r="D37" s="4">
        <f t="shared" si="5"/>
        <v>14251.46097</v>
      </c>
      <c r="E37" s="4">
        <f t="shared" si="6"/>
        <v>35.62865243</v>
      </c>
      <c r="F37" s="4">
        <f t="shared" si="7"/>
        <v>1279.473391</v>
      </c>
      <c r="G37" s="4">
        <f t="shared" si="8"/>
        <v>1315.102044</v>
      </c>
      <c r="H37" s="4">
        <f t="shared" si="9"/>
        <v>12971.98758</v>
      </c>
      <c r="I37" s="4"/>
      <c r="J37" s="4"/>
      <c r="K37" s="7">
        <f t="shared" si="10"/>
        <v>30</v>
      </c>
      <c r="L37" s="25">
        <f t="shared" si="18"/>
        <v>46101</v>
      </c>
      <c r="M37" s="26" t="str">
        <f t="shared" si="11"/>
        <v>03/2026</v>
      </c>
      <c r="N37" s="4">
        <f t="shared" si="12"/>
        <v>176050.3486</v>
      </c>
      <c r="O37" s="4">
        <f t="shared" si="13"/>
        <v>651.38629</v>
      </c>
      <c r="P37" s="4">
        <f t="shared" si="14"/>
        <v>872.4745248</v>
      </c>
      <c r="Q37" s="4">
        <f t="shared" si="15"/>
        <v>1523.860815</v>
      </c>
      <c r="R37" s="4">
        <f t="shared" si="16"/>
        <v>175177.8741</v>
      </c>
      <c r="S37" s="4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</row>
    <row r="38" ht="13.5" customHeight="1">
      <c r="A38" s="7">
        <f t="shared" si="3"/>
        <v>31</v>
      </c>
      <c r="B38" s="25">
        <f t="shared" si="17"/>
        <v>46042</v>
      </c>
      <c r="C38" s="26" t="str">
        <f t="shared" si="4"/>
        <v>1/2026</v>
      </c>
      <c r="D38" s="4">
        <f t="shared" si="5"/>
        <v>12971.98758</v>
      </c>
      <c r="E38" s="4">
        <f t="shared" si="6"/>
        <v>32.42996895</v>
      </c>
      <c r="F38" s="4">
        <f t="shared" si="7"/>
        <v>1282.672075</v>
      </c>
      <c r="G38" s="4">
        <f t="shared" si="8"/>
        <v>1315.102044</v>
      </c>
      <c r="H38" s="4">
        <f t="shared" si="9"/>
        <v>11689.31551</v>
      </c>
      <c r="I38" s="4"/>
      <c r="J38" s="4"/>
      <c r="K38" s="7">
        <f t="shared" si="10"/>
        <v>31</v>
      </c>
      <c r="L38" s="25">
        <f t="shared" si="18"/>
        <v>46132</v>
      </c>
      <c r="M38" s="26" t="str">
        <f t="shared" si="11"/>
        <v>04/2026</v>
      </c>
      <c r="N38" s="4">
        <f t="shared" si="12"/>
        <v>175177.8741</v>
      </c>
      <c r="O38" s="4">
        <f t="shared" si="13"/>
        <v>648.1581342</v>
      </c>
      <c r="P38" s="4">
        <f t="shared" si="14"/>
        <v>875.7026805</v>
      </c>
      <c r="Q38" s="4">
        <f t="shared" si="15"/>
        <v>1523.860815</v>
      </c>
      <c r="R38" s="4">
        <f t="shared" si="16"/>
        <v>174302.1714</v>
      </c>
      <c r="S38" s="4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</row>
    <row r="39" ht="13.5" customHeight="1">
      <c r="A39" s="7">
        <f t="shared" si="3"/>
        <v>32</v>
      </c>
      <c r="B39" s="25">
        <f t="shared" si="17"/>
        <v>46073</v>
      </c>
      <c r="C39" s="26" t="str">
        <f t="shared" si="4"/>
        <v>2/2026</v>
      </c>
      <c r="D39" s="4">
        <f t="shared" si="5"/>
        <v>11689.31551</v>
      </c>
      <c r="E39" s="4">
        <f t="shared" si="6"/>
        <v>29.22328876</v>
      </c>
      <c r="F39" s="4">
        <f t="shared" si="7"/>
        <v>1285.878755</v>
      </c>
      <c r="G39" s="4">
        <f t="shared" si="8"/>
        <v>1315.102044</v>
      </c>
      <c r="H39" s="4">
        <f t="shared" si="9"/>
        <v>10403.43675</v>
      </c>
      <c r="I39" s="4"/>
      <c r="J39" s="4"/>
      <c r="K39" s="7">
        <f t="shared" si="10"/>
        <v>32</v>
      </c>
      <c r="L39" s="25">
        <f t="shared" si="18"/>
        <v>46162</v>
      </c>
      <c r="M39" s="26" t="str">
        <f t="shared" si="11"/>
        <v>05/2026</v>
      </c>
      <c r="N39" s="4">
        <f t="shared" si="12"/>
        <v>174302.1714</v>
      </c>
      <c r="O39" s="4">
        <f t="shared" si="13"/>
        <v>644.9180343</v>
      </c>
      <c r="P39" s="4">
        <f t="shared" si="14"/>
        <v>878.9427805</v>
      </c>
      <c r="Q39" s="4">
        <f t="shared" si="15"/>
        <v>1523.860815</v>
      </c>
      <c r="R39" s="4">
        <f t="shared" si="16"/>
        <v>173423.2287</v>
      </c>
      <c r="S39" s="4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</row>
    <row r="40" ht="13.5" customHeight="1">
      <c r="A40" s="7">
        <f t="shared" si="3"/>
        <v>33</v>
      </c>
      <c r="B40" s="25">
        <f t="shared" si="17"/>
        <v>46101</v>
      </c>
      <c r="C40" s="26" t="str">
        <f t="shared" si="4"/>
        <v>3/2026</v>
      </c>
      <c r="D40" s="4">
        <f t="shared" si="5"/>
        <v>10403.43675</v>
      </c>
      <c r="E40" s="4">
        <f t="shared" si="6"/>
        <v>26.00859188</v>
      </c>
      <c r="F40" s="4">
        <f t="shared" si="7"/>
        <v>1289.093452</v>
      </c>
      <c r="G40" s="4">
        <f t="shared" si="8"/>
        <v>1315.102044</v>
      </c>
      <c r="H40" s="4">
        <f t="shared" si="9"/>
        <v>9114.343299</v>
      </c>
      <c r="I40" s="4"/>
      <c r="J40" s="4"/>
      <c r="K40" s="7">
        <f t="shared" si="10"/>
        <v>33</v>
      </c>
      <c r="L40" s="25">
        <f t="shared" si="18"/>
        <v>46193</v>
      </c>
      <c r="M40" s="26" t="str">
        <f t="shared" si="11"/>
        <v>06/2026</v>
      </c>
      <c r="N40" s="4">
        <f t="shared" si="12"/>
        <v>173423.2287</v>
      </c>
      <c r="O40" s="4">
        <f t="shared" si="13"/>
        <v>641.665946</v>
      </c>
      <c r="P40" s="4">
        <f t="shared" si="14"/>
        <v>882.1948687</v>
      </c>
      <c r="Q40" s="4">
        <f t="shared" si="15"/>
        <v>1523.860815</v>
      </c>
      <c r="R40" s="4">
        <f t="shared" si="16"/>
        <v>172541.0338</v>
      </c>
      <c r="S40" s="4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</row>
    <row r="41" ht="13.5" customHeight="1">
      <c r="A41" s="7">
        <f t="shared" si="3"/>
        <v>34</v>
      </c>
      <c r="B41" s="25">
        <f t="shared" si="17"/>
        <v>46132</v>
      </c>
      <c r="C41" s="26" t="str">
        <f t="shared" si="4"/>
        <v>4/2026</v>
      </c>
      <c r="D41" s="4">
        <f t="shared" si="5"/>
        <v>9114.343299</v>
      </c>
      <c r="E41" s="4">
        <f t="shared" si="6"/>
        <v>22.78585825</v>
      </c>
      <c r="F41" s="4">
        <f t="shared" si="7"/>
        <v>1292.316185</v>
      </c>
      <c r="G41" s="4">
        <f t="shared" si="8"/>
        <v>1315.102044</v>
      </c>
      <c r="H41" s="4">
        <f t="shared" si="9"/>
        <v>7822.027114</v>
      </c>
      <c r="I41" s="4"/>
      <c r="J41" s="4"/>
      <c r="K41" s="7">
        <f t="shared" si="10"/>
        <v>34</v>
      </c>
      <c r="L41" s="25">
        <f t="shared" si="18"/>
        <v>46223</v>
      </c>
      <c r="M41" s="26" t="str">
        <f t="shared" si="11"/>
        <v>07/2026</v>
      </c>
      <c r="N41" s="4">
        <f t="shared" si="12"/>
        <v>172541.0338</v>
      </c>
      <c r="O41" s="4">
        <f t="shared" si="13"/>
        <v>638.401825</v>
      </c>
      <c r="P41" s="4">
        <f t="shared" si="14"/>
        <v>885.4589898</v>
      </c>
      <c r="Q41" s="4">
        <f t="shared" si="15"/>
        <v>1523.860815</v>
      </c>
      <c r="R41" s="4">
        <f t="shared" si="16"/>
        <v>171655.5748</v>
      </c>
      <c r="S41" s="4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ht="13.5" customHeight="1">
      <c r="A42" s="7">
        <f t="shared" si="3"/>
        <v>35</v>
      </c>
      <c r="B42" s="25">
        <f t="shared" si="17"/>
        <v>46162</v>
      </c>
      <c r="C42" s="26" t="str">
        <f t="shared" si="4"/>
        <v>5/2026</v>
      </c>
      <c r="D42" s="4">
        <f t="shared" si="5"/>
        <v>7822.027114</v>
      </c>
      <c r="E42" s="4">
        <f t="shared" si="6"/>
        <v>19.55506778</v>
      </c>
      <c r="F42" s="4">
        <f t="shared" si="7"/>
        <v>1295.546976</v>
      </c>
      <c r="G42" s="4">
        <f t="shared" si="8"/>
        <v>1315.102044</v>
      </c>
      <c r="H42" s="4">
        <f t="shared" si="9"/>
        <v>6526.480138</v>
      </c>
      <c r="I42" s="4"/>
      <c r="J42" s="4"/>
      <c r="K42" s="7">
        <f t="shared" si="10"/>
        <v>35</v>
      </c>
      <c r="L42" s="25">
        <f t="shared" si="18"/>
        <v>46254</v>
      </c>
      <c r="M42" s="26" t="str">
        <f t="shared" si="11"/>
        <v>08/2026</v>
      </c>
      <c r="N42" s="4">
        <f t="shared" si="12"/>
        <v>171655.5748</v>
      </c>
      <c r="O42" s="4">
        <f t="shared" si="13"/>
        <v>635.1256268</v>
      </c>
      <c r="P42" s="4">
        <f t="shared" si="14"/>
        <v>888.735188</v>
      </c>
      <c r="Q42" s="4">
        <f t="shared" si="15"/>
        <v>1523.860815</v>
      </c>
      <c r="R42" s="4">
        <f t="shared" si="16"/>
        <v>170766.8396</v>
      </c>
      <c r="S42" s="4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ht="13.5" customHeight="1">
      <c r="A43" s="7">
        <f t="shared" si="3"/>
        <v>36</v>
      </c>
      <c r="B43" s="25">
        <f t="shared" si="17"/>
        <v>46193</v>
      </c>
      <c r="C43" s="26" t="str">
        <f t="shared" si="4"/>
        <v>6/2026</v>
      </c>
      <c r="D43" s="4">
        <f t="shared" si="5"/>
        <v>6526.480138</v>
      </c>
      <c r="E43" s="4">
        <f t="shared" si="6"/>
        <v>16.31620034</v>
      </c>
      <c r="F43" s="4">
        <f t="shared" si="7"/>
        <v>1298.785843</v>
      </c>
      <c r="G43" s="4">
        <f t="shared" si="8"/>
        <v>1315.102044</v>
      </c>
      <c r="H43" s="4">
        <f t="shared" si="9"/>
        <v>5227.694295</v>
      </c>
      <c r="I43" s="4"/>
      <c r="J43" s="4"/>
      <c r="K43" s="7">
        <f t="shared" si="10"/>
        <v>36</v>
      </c>
      <c r="L43" s="25">
        <f t="shared" si="18"/>
        <v>46285</v>
      </c>
      <c r="M43" s="26" t="str">
        <f t="shared" si="11"/>
        <v>09/2026</v>
      </c>
      <c r="N43" s="4">
        <f t="shared" si="12"/>
        <v>170766.8396</v>
      </c>
      <c r="O43" s="4">
        <f t="shared" si="13"/>
        <v>631.8373066</v>
      </c>
      <c r="P43" s="4">
        <f t="shared" si="14"/>
        <v>892.0235082</v>
      </c>
      <c r="Q43" s="4">
        <f t="shared" si="15"/>
        <v>1523.860815</v>
      </c>
      <c r="R43" s="4">
        <f t="shared" si="16"/>
        <v>169874.8161</v>
      </c>
      <c r="S43" s="4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ht="13.5" customHeight="1">
      <c r="A44" s="7">
        <f t="shared" si="3"/>
        <v>37</v>
      </c>
      <c r="B44" s="25">
        <f t="shared" si="17"/>
        <v>46223</v>
      </c>
      <c r="C44" s="26" t="str">
        <f t="shared" si="4"/>
        <v>7/2026</v>
      </c>
      <c r="D44" s="4">
        <f t="shared" si="5"/>
        <v>5227.694295</v>
      </c>
      <c r="E44" s="4">
        <f t="shared" si="6"/>
        <v>13.06923574</v>
      </c>
      <c r="F44" s="4">
        <f t="shared" si="7"/>
        <v>1302.032808</v>
      </c>
      <c r="G44" s="4">
        <f t="shared" si="8"/>
        <v>1315.102044</v>
      </c>
      <c r="H44" s="4">
        <f t="shared" si="9"/>
        <v>3925.661487</v>
      </c>
      <c r="I44" s="4"/>
      <c r="J44" s="4"/>
      <c r="K44" s="7">
        <f t="shared" si="10"/>
        <v>37</v>
      </c>
      <c r="L44" s="25">
        <f t="shared" si="18"/>
        <v>46315</v>
      </c>
      <c r="M44" s="26" t="str">
        <f t="shared" si="11"/>
        <v>10/2026</v>
      </c>
      <c r="N44" s="4">
        <f t="shared" si="12"/>
        <v>169874.8161</v>
      </c>
      <c r="O44" s="4">
        <f t="shared" si="13"/>
        <v>628.5368196</v>
      </c>
      <c r="P44" s="4">
        <f t="shared" si="14"/>
        <v>895.3239952</v>
      </c>
      <c r="Q44" s="4">
        <f t="shared" si="15"/>
        <v>1523.860815</v>
      </c>
      <c r="R44" s="4">
        <f t="shared" si="16"/>
        <v>168979.4921</v>
      </c>
      <c r="S44" s="4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ht="13.5" customHeight="1">
      <c r="A45" s="7">
        <f t="shared" si="3"/>
        <v>38</v>
      </c>
      <c r="B45" s="25">
        <f t="shared" si="17"/>
        <v>46254</v>
      </c>
      <c r="C45" s="26" t="str">
        <f t="shared" si="4"/>
        <v>8/2026</v>
      </c>
      <c r="D45" s="4">
        <f t="shared" si="5"/>
        <v>3925.661487</v>
      </c>
      <c r="E45" s="4">
        <f t="shared" si="6"/>
        <v>9.814153717</v>
      </c>
      <c r="F45" s="4">
        <f t="shared" si="7"/>
        <v>1305.28789</v>
      </c>
      <c r="G45" s="4">
        <f t="shared" si="8"/>
        <v>1315.102044</v>
      </c>
      <c r="H45" s="4">
        <f t="shared" si="9"/>
        <v>2620.373597</v>
      </c>
      <c r="I45" s="4"/>
      <c r="J45" s="4"/>
      <c r="K45" s="7">
        <f t="shared" si="10"/>
        <v>38</v>
      </c>
      <c r="L45" s="25">
        <f t="shared" si="18"/>
        <v>46346</v>
      </c>
      <c r="M45" s="26" t="str">
        <f t="shared" si="11"/>
        <v>11/2026</v>
      </c>
      <c r="N45" s="4">
        <f t="shared" si="12"/>
        <v>168979.4921</v>
      </c>
      <c r="O45" s="4">
        <f t="shared" si="13"/>
        <v>625.2241208</v>
      </c>
      <c r="P45" s="4">
        <f t="shared" si="14"/>
        <v>898.636694</v>
      </c>
      <c r="Q45" s="4">
        <f t="shared" si="15"/>
        <v>1523.860815</v>
      </c>
      <c r="R45" s="4">
        <f t="shared" si="16"/>
        <v>168080.8554</v>
      </c>
      <c r="S45" s="4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</row>
    <row r="46" ht="13.5" customHeight="1">
      <c r="A46" s="7">
        <f t="shared" si="3"/>
        <v>39</v>
      </c>
      <c r="B46" s="25">
        <f t="shared" si="17"/>
        <v>46285</v>
      </c>
      <c r="C46" s="26" t="str">
        <f t="shared" si="4"/>
        <v>9/2026</v>
      </c>
      <c r="D46" s="4">
        <f t="shared" si="5"/>
        <v>2620.373597</v>
      </c>
      <c r="E46" s="4">
        <f t="shared" si="6"/>
        <v>6.550933992</v>
      </c>
      <c r="F46" s="4">
        <f t="shared" si="7"/>
        <v>1308.55111</v>
      </c>
      <c r="G46" s="4">
        <f t="shared" si="8"/>
        <v>1315.102044</v>
      </c>
      <c r="H46" s="4">
        <f t="shared" si="9"/>
        <v>1311.822487</v>
      </c>
      <c r="I46" s="4"/>
      <c r="J46" s="4"/>
      <c r="K46" s="7">
        <f t="shared" si="10"/>
        <v>39</v>
      </c>
      <c r="L46" s="25">
        <f t="shared" si="18"/>
        <v>46376</v>
      </c>
      <c r="M46" s="26" t="str">
        <f t="shared" si="11"/>
        <v>12/2026</v>
      </c>
      <c r="N46" s="4">
        <f t="shared" si="12"/>
        <v>168080.8554</v>
      </c>
      <c r="O46" s="4">
        <f t="shared" si="13"/>
        <v>621.899165</v>
      </c>
      <c r="P46" s="4">
        <f t="shared" si="14"/>
        <v>901.9616497</v>
      </c>
      <c r="Q46" s="4">
        <f t="shared" si="15"/>
        <v>1523.860815</v>
      </c>
      <c r="R46" s="4">
        <f t="shared" si="16"/>
        <v>167178.8938</v>
      </c>
      <c r="S46" s="4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</row>
    <row r="47" ht="13.5" customHeight="1">
      <c r="A47" s="7">
        <f t="shared" si="3"/>
        <v>40</v>
      </c>
      <c r="B47" s="25">
        <f t="shared" si="17"/>
        <v>46315</v>
      </c>
      <c r="C47" s="26" t="str">
        <f t="shared" si="4"/>
        <v>10/2026</v>
      </c>
      <c r="D47" s="4">
        <f t="shared" si="5"/>
        <v>1311.822487</v>
      </c>
      <c r="E47" s="4">
        <f t="shared" si="6"/>
        <v>3.279556218</v>
      </c>
      <c r="F47" s="4">
        <f t="shared" si="7"/>
        <v>1311.822487</v>
      </c>
      <c r="G47" s="4">
        <f t="shared" si="8"/>
        <v>1315.102044</v>
      </c>
      <c r="H47" s="4">
        <f t="shared" si="9"/>
        <v>0</v>
      </c>
      <c r="I47" s="4"/>
      <c r="J47" s="4"/>
      <c r="K47" s="7">
        <f t="shared" si="10"/>
        <v>40</v>
      </c>
      <c r="L47" s="25">
        <f t="shared" si="18"/>
        <v>46407</v>
      </c>
      <c r="M47" s="26" t="str">
        <f t="shared" si="11"/>
        <v>01/2027</v>
      </c>
      <c r="N47" s="4">
        <f t="shared" si="12"/>
        <v>167178.8938</v>
      </c>
      <c r="O47" s="4">
        <f t="shared" si="13"/>
        <v>618.5619069</v>
      </c>
      <c r="P47" s="4">
        <f t="shared" si="14"/>
        <v>905.2989079</v>
      </c>
      <c r="Q47" s="4">
        <f t="shared" si="15"/>
        <v>1523.860815</v>
      </c>
      <c r="R47" s="4">
        <f t="shared" si="16"/>
        <v>166273.5949</v>
      </c>
      <c r="S47" s="4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</row>
    <row r="48" ht="13.5" customHeight="1">
      <c r="A48" s="7" t="str">
        <f t="shared" si="3"/>
        <v/>
      </c>
      <c r="B48" s="19" t="str">
        <f t="shared" si="17"/>
        <v/>
      </c>
      <c r="C48" s="19"/>
      <c r="D48" s="4" t="str">
        <f t="shared" si="5"/>
        <v/>
      </c>
      <c r="E48" s="4" t="str">
        <f t="shared" si="6"/>
        <v/>
      </c>
      <c r="F48" s="4" t="str">
        <f t="shared" si="7"/>
        <v/>
      </c>
      <c r="G48" s="4" t="str">
        <f t="shared" si="8"/>
        <v/>
      </c>
      <c r="H48" s="4" t="str">
        <f t="shared" si="9"/>
        <v/>
      </c>
      <c r="I48" s="4"/>
      <c r="J48" s="4"/>
      <c r="K48" s="7">
        <f t="shared" si="10"/>
        <v>41</v>
      </c>
      <c r="L48" s="25">
        <f t="shared" si="18"/>
        <v>46438</v>
      </c>
      <c r="M48" s="26" t="str">
        <f t="shared" si="11"/>
        <v>02/2027</v>
      </c>
      <c r="N48" s="4">
        <f t="shared" si="12"/>
        <v>166273.5949</v>
      </c>
      <c r="O48" s="4">
        <f t="shared" si="13"/>
        <v>615.212301</v>
      </c>
      <c r="P48" s="4">
        <f t="shared" si="14"/>
        <v>908.6485138</v>
      </c>
      <c r="Q48" s="4">
        <f t="shared" si="15"/>
        <v>1523.860815</v>
      </c>
      <c r="R48" s="4">
        <f t="shared" si="16"/>
        <v>165364.9463</v>
      </c>
      <c r="S48" s="4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ht="13.5" customHeight="1">
      <c r="A49" s="7" t="str">
        <f t="shared" si="3"/>
        <v/>
      </c>
      <c r="B49" s="19" t="str">
        <f t="shared" si="17"/>
        <v/>
      </c>
      <c r="C49" s="19"/>
      <c r="D49" s="4" t="str">
        <f t="shared" si="5"/>
        <v/>
      </c>
      <c r="E49" s="4" t="str">
        <f t="shared" si="6"/>
        <v/>
      </c>
      <c r="F49" s="4" t="str">
        <f t="shared" si="7"/>
        <v/>
      </c>
      <c r="G49" s="4" t="str">
        <f t="shared" si="8"/>
        <v/>
      </c>
      <c r="H49" s="4" t="str">
        <f t="shared" si="9"/>
        <v/>
      </c>
      <c r="I49" s="4"/>
      <c r="J49" s="4"/>
      <c r="K49" s="7">
        <f t="shared" si="10"/>
        <v>42</v>
      </c>
      <c r="L49" s="25">
        <f t="shared" si="18"/>
        <v>46466</v>
      </c>
      <c r="M49" s="26" t="str">
        <f t="shared" si="11"/>
        <v>03/2027</v>
      </c>
      <c r="N49" s="4">
        <f t="shared" si="12"/>
        <v>165364.9463</v>
      </c>
      <c r="O49" s="4">
        <f t="shared" si="13"/>
        <v>611.8503015</v>
      </c>
      <c r="P49" s="4">
        <f t="shared" si="14"/>
        <v>912.0105133</v>
      </c>
      <c r="Q49" s="4">
        <f t="shared" si="15"/>
        <v>1523.860815</v>
      </c>
      <c r="R49" s="4">
        <f t="shared" si="16"/>
        <v>164452.9358</v>
      </c>
      <c r="S49" s="4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ht="13.5" customHeight="1">
      <c r="A50" s="7" t="str">
        <f t="shared" si="3"/>
        <v/>
      </c>
      <c r="B50" s="19" t="str">
        <f t="shared" si="17"/>
        <v/>
      </c>
      <c r="C50" s="19"/>
      <c r="D50" s="4" t="str">
        <f t="shared" si="5"/>
        <v/>
      </c>
      <c r="E50" s="4" t="str">
        <f t="shared" si="6"/>
        <v/>
      </c>
      <c r="F50" s="4" t="str">
        <f t="shared" si="7"/>
        <v/>
      </c>
      <c r="G50" s="4" t="str">
        <f t="shared" si="8"/>
        <v/>
      </c>
      <c r="H50" s="4" t="str">
        <f t="shared" si="9"/>
        <v/>
      </c>
      <c r="I50" s="4"/>
      <c r="J50" s="4"/>
      <c r="K50" s="7">
        <f t="shared" si="10"/>
        <v>43</v>
      </c>
      <c r="L50" s="25">
        <f t="shared" si="18"/>
        <v>46497</v>
      </c>
      <c r="M50" s="26" t="str">
        <f t="shared" si="11"/>
        <v>04/2027</v>
      </c>
      <c r="N50" s="4">
        <f t="shared" si="12"/>
        <v>164452.9358</v>
      </c>
      <c r="O50" s="4">
        <f t="shared" si="13"/>
        <v>608.4758626</v>
      </c>
      <c r="P50" s="4">
        <f t="shared" si="14"/>
        <v>915.3849522</v>
      </c>
      <c r="Q50" s="4">
        <f t="shared" si="15"/>
        <v>1523.860815</v>
      </c>
      <c r="R50" s="4">
        <f t="shared" si="16"/>
        <v>163537.5509</v>
      </c>
      <c r="S50" s="4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ht="13.5" customHeight="1">
      <c r="A51" s="7" t="str">
        <f t="shared" si="3"/>
        <v/>
      </c>
      <c r="B51" s="19" t="str">
        <f t="shared" si="17"/>
        <v/>
      </c>
      <c r="C51" s="19"/>
      <c r="D51" s="4" t="str">
        <f t="shared" si="5"/>
        <v/>
      </c>
      <c r="E51" s="4" t="str">
        <f t="shared" si="6"/>
        <v/>
      </c>
      <c r="F51" s="4" t="str">
        <f t="shared" si="7"/>
        <v/>
      </c>
      <c r="G51" s="4" t="str">
        <f t="shared" si="8"/>
        <v/>
      </c>
      <c r="H51" s="4" t="str">
        <f t="shared" si="9"/>
        <v/>
      </c>
      <c r="I51" s="4"/>
      <c r="J51" s="4"/>
      <c r="K51" s="7">
        <f t="shared" si="10"/>
        <v>44</v>
      </c>
      <c r="L51" s="25">
        <f t="shared" si="18"/>
        <v>46527</v>
      </c>
      <c r="M51" s="26" t="str">
        <f t="shared" si="11"/>
        <v>05/2027</v>
      </c>
      <c r="N51" s="4">
        <f t="shared" si="12"/>
        <v>163537.5509</v>
      </c>
      <c r="O51" s="4">
        <f t="shared" si="13"/>
        <v>605.0889382</v>
      </c>
      <c r="P51" s="4">
        <f t="shared" si="14"/>
        <v>918.7718765</v>
      </c>
      <c r="Q51" s="4">
        <f t="shared" si="15"/>
        <v>1523.860815</v>
      </c>
      <c r="R51" s="4">
        <f t="shared" si="16"/>
        <v>162618.779</v>
      </c>
      <c r="S51" s="4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ht="13.5" customHeight="1">
      <c r="A52" s="7" t="str">
        <f t="shared" si="3"/>
        <v/>
      </c>
      <c r="B52" s="19" t="str">
        <f t="shared" si="17"/>
        <v/>
      </c>
      <c r="C52" s="19"/>
      <c r="D52" s="4" t="str">
        <f t="shared" si="5"/>
        <v/>
      </c>
      <c r="E52" s="4" t="str">
        <f t="shared" si="6"/>
        <v/>
      </c>
      <c r="F52" s="4" t="str">
        <f t="shared" si="7"/>
        <v/>
      </c>
      <c r="G52" s="4" t="str">
        <f t="shared" si="8"/>
        <v/>
      </c>
      <c r="H52" s="4" t="str">
        <f t="shared" si="9"/>
        <v/>
      </c>
      <c r="I52" s="4"/>
      <c r="J52" s="4"/>
      <c r="K52" s="7">
        <f t="shared" si="10"/>
        <v>45</v>
      </c>
      <c r="L52" s="25">
        <f t="shared" si="18"/>
        <v>46558</v>
      </c>
      <c r="M52" s="26" t="str">
        <f t="shared" si="11"/>
        <v>06/2027</v>
      </c>
      <c r="N52" s="4">
        <f t="shared" si="12"/>
        <v>162618.779</v>
      </c>
      <c r="O52" s="4">
        <f t="shared" si="13"/>
        <v>601.6894823</v>
      </c>
      <c r="P52" s="4">
        <f t="shared" si="14"/>
        <v>922.1713325</v>
      </c>
      <c r="Q52" s="4">
        <f t="shared" si="15"/>
        <v>1523.860815</v>
      </c>
      <c r="R52" s="4">
        <f t="shared" si="16"/>
        <v>161696.6077</v>
      </c>
      <c r="S52" s="4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ht="13.5" customHeight="1">
      <c r="A53" s="7" t="str">
        <f t="shared" si="3"/>
        <v/>
      </c>
      <c r="B53" s="19" t="str">
        <f t="shared" si="17"/>
        <v/>
      </c>
      <c r="C53" s="19"/>
      <c r="D53" s="4" t="str">
        <f t="shared" si="5"/>
        <v/>
      </c>
      <c r="E53" s="4" t="str">
        <f t="shared" si="6"/>
        <v/>
      </c>
      <c r="F53" s="4" t="str">
        <f t="shared" si="7"/>
        <v/>
      </c>
      <c r="G53" s="4" t="str">
        <f t="shared" si="8"/>
        <v/>
      </c>
      <c r="H53" s="4" t="str">
        <f t="shared" si="9"/>
        <v/>
      </c>
      <c r="I53" s="4"/>
      <c r="J53" s="4"/>
      <c r="K53" s="7">
        <f t="shared" si="10"/>
        <v>46</v>
      </c>
      <c r="L53" s="25">
        <f t="shared" si="18"/>
        <v>46588</v>
      </c>
      <c r="M53" s="26" t="str">
        <f t="shared" si="11"/>
        <v>07/2027</v>
      </c>
      <c r="N53" s="4">
        <f t="shared" si="12"/>
        <v>161696.6077</v>
      </c>
      <c r="O53" s="4">
        <f t="shared" si="13"/>
        <v>598.2774484</v>
      </c>
      <c r="P53" s="4">
        <f t="shared" si="14"/>
        <v>925.5833664</v>
      </c>
      <c r="Q53" s="4">
        <f t="shared" si="15"/>
        <v>1523.860815</v>
      </c>
      <c r="R53" s="4">
        <f t="shared" si="16"/>
        <v>160771.0243</v>
      </c>
      <c r="S53" s="4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ht="13.5" customHeight="1">
      <c r="A54" s="7" t="str">
        <f t="shared" si="3"/>
        <v/>
      </c>
      <c r="B54" s="19" t="str">
        <f t="shared" si="17"/>
        <v/>
      </c>
      <c r="C54" s="19"/>
      <c r="D54" s="4" t="str">
        <f t="shared" si="5"/>
        <v/>
      </c>
      <c r="E54" s="4" t="str">
        <f t="shared" si="6"/>
        <v/>
      </c>
      <c r="F54" s="4" t="str">
        <f t="shared" si="7"/>
        <v/>
      </c>
      <c r="G54" s="4" t="str">
        <f t="shared" si="8"/>
        <v/>
      </c>
      <c r="H54" s="4" t="str">
        <f t="shared" si="9"/>
        <v/>
      </c>
      <c r="I54" s="4"/>
      <c r="J54" s="4"/>
      <c r="K54" s="7">
        <f t="shared" si="10"/>
        <v>47</v>
      </c>
      <c r="L54" s="25">
        <f t="shared" si="18"/>
        <v>46619</v>
      </c>
      <c r="M54" s="26" t="str">
        <f t="shared" si="11"/>
        <v>08/2027</v>
      </c>
      <c r="N54" s="4">
        <f t="shared" si="12"/>
        <v>160771.0243</v>
      </c>
      <c r="O54" s="4">
        <f t="shared" si="13"/>
        <v>594.8527899</v>
      </c>
      <c r="P54" s="4">
        <f t="shared" si="14"/>
        <v>929.0080249</v>
      </c>
      <c r="Q54" s="4">
        <f t="shared" si="15"/>
        <v>1523.860815</v>
      </c>
      <c r="R54" s="4">
        <f t="shared" si="16"/>
        <v>159842.0163</v>
      </c>
      <c r="S54" s="4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ht="13.5" customHeight="1">
      <c r="A55" s="7" t="str">
        <f t="shared" si="3"/>
        <v/>
      </c>
      <c r="B55" s="19" t="str">
        <f t="shared" si="17"/>
        <v/>
      </c>
      <c r="C55" s="19"/>
      <c r="D55" s="4" t="str">
        <f t="shared" si="5"/>
        <v/>
      </c>
      <c r="E55" s="4" t="str">
        <f t="shared" si="6"/>
        <v/>
      </c>
      <c r="F55" s="4" t="str">
        <f t="shared" si="7"/>
        <v/>
      </c>
      <c r="G55" s="4" t="str">
        <f t="shared" si="8"/>
        <v/>
      </c>
      <c r="H55" s="4" t="str">
        <f t="shared" si="9"/>
        <v/>
      </c>
      <c r="I55" s="4"/>
      <c r="J55" s="4"/>
      <c r="K55" s="7">
        <f t="shared" si="10"/>
        <v>48</v>
      </c>
      <c r="L55" s="25">
        <f t="shared" si="18"/>
        <v>46650</v>
      </c>
      <c r="M55" s="26" t="str">
        <f t="shared" si="11"/>
        <v>09/2027</v>
      </c>
      <c r="N55" s="4">
        <f t="shared" si="12"/>
        <v>159842.0163</v>
      </c>
      <c r="O55" s="4">
        <f t="shared" si="13"/>
        <v>591.4154602</v>
      </c>
      <c r="P55" s="4">
        <f t="shared" si="14"/>
        <v>932.4453546</v>
      </c>
      <c r="Q55" s="4">
        <f t="shared" si="15"/>
        <v>1523.860815</v>
      </c>
      <c r="R55" s="4">
        <f t="shared" si="16"/>
        <v>158909.5709</v>
      </c>
      <c r="S55" s="4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</row>
    <row r="56" ht="13.5" customHeight="1">
      <c r="A56" s="7" t="str">
        <f t="shared" si="3"/>
        <v/>
      </c>
      <c r="B56" s="19" t="str">
        <f t="shared" si="17"/>
        <v/>
      </c>
      <c r="C56" s="19"/>
      <c r="D56" s="4" t="str">
        <f t="shared" si="5"/>
        <v/>
      </c>
      <c r="E56" s="4" t="str">
        <f t="shared" si="6"/>
        <v/>
      </c>
      <c r="F56" s="4" t="str">
        <f t="shared" si="7"/>
        <v/>
      </c>
      <c r="G56" s="4" t="str">
        <f t="shared" si="8"/>
        <v/>
      </c>
      <c r="H56" s="4" t="str">
        <f t="shared" si="9"/>
        <v/>
      </c>
      <c r="I56" s="4"/>
      <c r="J56" s="4"/>
      <c r="K56" s="7">
        <f t="shared" si="10"/>
        <v>49</v>
      </c>
      <c r="L56" s="25">
        <f t="shared" si="18"/>
        <v>46680</v>
      </c>
      <c r="M56" s="26" t="str">
        <f t="shared" si="11"/>
        <v>10/2027</v>
      </c>
      <c r="N56" s="4">
        <f t="shared" si="12"/>
        <v>158909.5709</v>
      </c>
      <c r="O56" s="4">
        <f t="shared" si="13"/>
        <v>587.9654124</v>
      </c>
      <c r="P56" s="4">
        <f t="shared" si="14"/>
        <v>935.8954024</v>
      </c>
      <c r="Q56" s="4">
        <f t="shared" si="15"/>
        <v>1523.860815</v>
      </c>
      <c r="R56" s="4">
        <f t="shared" si="16"/>
        <v>157973.6755</v>
      </c>
      <c r="S56" s="4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</row>
    <row r="57" ht="13.5" customHeight="1">
      <c r="A57" s="7" t="str">
        <f t="shared" si="3"/>
        <v/>
      </c>
      <c r="B57" s="19" t="str">
        <f t="shared" si="17"/>
        <v/>
      </c>
      <c r="C57" s="19"/>
      <c r="D57" s="4" t="str">
        <f t="shared" si="5"/>
        <v/>
      </c>
      <c r="E57" s="4" t="str">
        <f t="shared" si="6"/>
        <v/>
      </c>
      <c r="F57" s="4" t="str">
        <f t="shared" si="7"/>
        <v/>
      </c>
      <c r="G57" s="4" t="str">
        <f t="shared" si="8"/>
        <v/>
      </c>
      <c r="H57" s="4" t="str">
        <f t="shared" si="9"/>
        <v/>
      </c>
      <c r="I57" s="4"/>
      <c r="J57" s="4"/>
      <c r="K57" s="7">
        <f t="shared" si="10"/>
        <v>50</v>
      </c>
      <c r="L57" s="25">
        <f t="shared" si="18"/>
        <v>46711</v>
      </c>
      <c r="M57" s="26" t="str">
        <f t="shared" si="11"/>
        <v>11/2027</v>
      </c>
      <c r="N57" s="4">
        <f t="shared" si="12"/>
        <v>157973.6755</v>
      </c>
      <c r="O57" s="4">
        <f t="shared" si="13"/>
        <v>584.5025994</v>
      </c>
      <c r="P57" s="4">
        <f t="shared" si="14"/>
        <v>939.3582154</v>
      </c>
      <c r="Q57" s="4">
        <f t="shared" si="15"/>
        <v>1523.860815</v>
      </c>
      <c r="R57" s="4">
        <f t="shared" si="16"/>
        <v>157034.3173</v>
      </c>
      <c r="S57" s="4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</row>
    <row r="58" ht="13.5" customHeight="1">
      <c r="A58" s="7" t="str">
        <f t="shared" si="3"/>
        <v/>
      </c>
      <c r="B58" s="19" t="str">
        <f t="shared" si="17"/>
        <v/>
      </c>
      <c r="C58" s="19"/>
      <c r="D58" s="4" t="str">
        <f t="shared" si="5"/>
        <v/>
      </c>
      <c r="E58" s="4" t="str">
        <f t="shared" si="6"/>
        <v/>
      </c>
      <c r="F58" s="4" t="str">
        <f t="shared" si="7"/>
        <v/>
      </c>
      <c r="G58" s="4" t="str">
        <f t="shared" si="8"/>
        <v/>
      </c>
      <c r="H58" s="4" t="str">
        <f t="shared" si="9"/>
        <v/>
      </c>
      <c r="I58" s="4"/>
      <c r="J58" s="4"/>
      <c r="K58" s="7">
        <f t="shared" si="10"/>
        <v>51</v>
      </c>
      <c r="L58" s="25">
        <f t="shared" si="18"/>
        <v>46741</v>
      </c>
      <c r="M58" s="26" t="str">
        <f t="shared" si="11"/>
        <v>12/2027</v>
      </c>
      <c r="N58" s="4">
        <f t="shared" si="12"/>
        <v>157034.3173</v>
      </c>
      <c r="O58" s="4">
        <f t="shared" si="13"/>
        <v>581.026974</v>
      </c>
      <c r="P58" s="4">
        <f t="shared" si="14"/>
        <v>942.8338408</v>
      </c>
      <c r="Q58" s="4">
        <f t="shared" si="15"/>
        <v>1523.860815</v>
      </c>
      <c r="R58" s="4">
        <f t="shared" si="16"/>
        <v>156091.4835</v>
      </c>
      <c r="S58" s="4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</row>
    <row r="59" ht="13.5" customHeight="1">
      <c r="A59" s="7" t="str">
        <f t="shared" si="3"/>
        <v/>
      </c>
      <c r="B59" s="19" t="str">
        <f t="shared" si="17"/>
        <v/>
      </c>
      <c r="C59" s="19"/>
      <c r="D59" s="4" t="str">
        <f t="shared" si="5"/>
        <v/>
      </c>
      <c r="E59" s="4" t="str">
        <f t="shared" si="6"/>
        <v/>
      </c>
      <c r="F59" s="4" t="str">
        <f t="shared" si="7"/>
        <v/>
      </c>
      <c r="G59" s="4" t="str">
        <f t="shared" si="8"/>
        <v/>
      </c>
      <c r="H59" s="4" t="str">
        <f t="shared" si="9"/>
        <v/>
      </c>
      <c r="I59" s="4"/>
      <c r="J59" s="4"/>
      <c r="K59" s="7">
        <f t="shared" si="10"/>
        <v>52</v>
      </c>
      <c r="L59" s="25">
        <f t="shared" si="18"/>
        <v>46772</v>
      </c>
      <c r="M59" s="26" t="str">
        <f t="shared" si="11"/>
        <v>01/2028</v>
      </c>
      <c r="N59" s="4">
        <f t="shared" si="12"/>
        <v>156091.4835</v>
      </c>
      <c r="O59" s="4">
        <f t="shared" si="13"/>
        <v>577.5384888</v>
      </c>
      <c r="P59" s="4">
        <f t="shared" si="14"/>
        <v>946.322326</v>
      </c>
      <c r="Q59" s="4">
        <f t="shared" si="15"/>
        <v>1523.860815</v>
      </c>
      <c r="R59" s="4">
        <f t="shared" si="16"/>
        <v>155145.1611</v>
      </c>
      <c r="S59" s="4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</row>
    <row r="60" ht="13.5" customHeight="1">
      <c r="A60" s="7" t="str">
        <f t="shared" si="3"/>
        <v/>
      </c>
      <c r="B60" s="19" t="str">
        <f t="shared" si="17"/>
        <v/>
      </c>
      <c r="C60" s="19"/>
      <c r="D60" s="4" t="str">
        <f t="shared" si="5"/>
        <v/>
      </c>
      <c r="E60" s="4" t="str">
        <f t="shared" si="6"/>
        <v/>
      </c>
      <c r="F60" s="4" t="str">
        <f t="shared" si="7"/>
        <v/>
      </c>
      <c r="G60" s="4" t="str">
        <f t="shared" si="8"/>
        <v/>
      </c>
      <c r="H60" s="4" t="str">
        <f t="shared" si="9"/>
        <v/>
      </c>
      <c r="I60" s="4"/>
      <c r="J60" s="4"/>
      <c r="K60" s="7">
        <f t="shared" si="10"/>
        <v>53</v>
      </c>
      <c r="L60" s="25">
        <f t="shared" si="18"/>
        <v>46803</v>
      </c>
      <c r="M60" s="26" t="str">
        <f t="shared" si="11"/>
        <v>02/2028</v>
      </c>
      <c r="N60" s="4">
        <f t="shared" si="12"/>
        <v>155145.1611</v>
      </c>
      <c r="O60" s="4">
        <f t="shared" si="13"/>
        <v>574.0370962</v>
      </c>
      <c r="P60" s="4">
        <f t="shared" si="14"/>
        <v>949.8237186</v>
      </c>
      <c r="Q60" s="4">
        <f t="shared" si="15"/>
        <v>1523.860815</v>
      </c>
      <c r="R60" s="4">
        <f t="shared" si="16"/>
        <v>154195.3374</v>
      </c>
      <c r="S60" s="4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</row>
    <row r="61" ht="13.5" customHeight="1">
      <c r="A61" s="7" t="str">
        <f t="shared" si="3"/>
        <v/>
      </c>
      <c r="B61" s="19" t="str">
        <f t="shared" si="17"/>
        <v/>
      </c>
      <c r="C61" s="19"/>
      <c r="D61" s="4" t="str">
        <f t="shared" si="5"/>
        <v/>
      </c>
      <c r="E61" s="4" t="str">
        <f t="shared" si="6"/>
        <v/>
      </c>
      <c r="F61" s="4" t="str">
        <f t="shared" si="7"/>
        <v/>
      </c>
      <c r="G61" s="4" t="str">
        <f t="shared" si="8"/>
        <v/>
      </c>
      <c r="H61" s="4" t="str">
        <f t="shared" si="9"/>
        <v/>
      </c>
      <c r="I61" s="4"/>
      <c r="J61" s="4"/>
      <c r="K61" s="7">
        <f t="shared" si="10"/>
        <v>54</v>
      </c>
      <c r="L61" s="25">
        <f t="shared" si="18"/>
        <v>46832</v>
      </c>
      <c r="M61" s="26" t="str">
        <f t="shared" si="11"/>
        <v>03/2028</v>
      </c>
      <c r="N61" s="4">
        <f t="shared" si="12"/>
        <v>154195.3374</v>
      </c>
      <c r="O61" s="4">
        <f t="shared" si="13"/>
        <v>570.5227485</v>
      </c>
      <c r="P61" s="4">
        <f t="shared" si="14"/>
        <v>953.3380663</v>
      </c>
      <c r="Q61" s="4">
        <f t="shared" si="15"/>
        <v>1523.860815</v>
      </c>
      <c r="R61" s="4">
        <f t="shared" si="16"/>
        <v>153241.9994</v>
      </c>
      <c r="S61" s="4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</row>
    <row r="62" ht="13.5" customHeight="1">
      <c r="A62" s="7" t="str">
        <f t="shared" si="3"/>
        <v/>
      </c>
      <c r="B62" s="19" t="str">
        <f t="shared" si="17"/>
        <v/>
      </c>
      <c r="C62" s="19"/>
      <c r="D62" s="4" t="str">
        <f t="shared" si="5"/>
        <v/>
      </c>
      <c r="E62" s="4" t="str">
        <f t="shared" si="6"/>
        <v/>
      </c>
      <c r="F62" s="4" t="str">
        <f t="shared" si="7"/>
        <v/>
      </c>
      <c r="G62" s="4" t="str">
        <f t="shared" si="8"/>
        <v/>
      </c>
      <c r="H62" s="4" t="str">
        <f t="shared" si="9"/>
        <v/>
      </c>
      <c r="I62" s="4"/>
      <c r="J62" s="4"/>
      <c r="K62" s="7">
        <f t="shared" si="10"/>
        <v>55</v>
      </c>
      <c r="L62" s="25">
        <f t="shared" si="18"/>
        <v>46863</v>
      </c>
      <c r="M62" s="26" t="str">
        <f t="shared" si="11"/>
        <v>04/2028</v>
      </c>
      <c r="N62" s="4">
        <f t="shared" si="12"/>
        <v>153241.9994</v>
      </c>
      <c r="O62" s="4">
        <f t="shared" si="13"/>
        <v>566.9953976</v>
      </c>
      <c r="P62" s="4">
        <f t="shared" si="14"/>
        <v>956.8654172</v>
      </c>
      <c r="Q62" s="4">
        <f t="shared" si="15"/>
        <v>1523.860815</v>
      </c>
      <c r="R62" s="4">
        <f t="shared" si="16"/>
        <v>152285.1339</v>
      </c>
      <c r="S62" s="4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</row>
    <row r="63" ht="13.5" customHeight="1">
      <c r="A63" s="7" t="str">
        <f t="shared" si="3"/>
        <v/>
      </c>
      <c r="B63" s="19" t="str">
        <f t="shared" si="17"/>
        <v/>
      </c>
      <c r="C63" s="19"/>
      <c r="D63" s="4" t="str">
        <f t="shared" si="5"/>
        <v/>
      </c>
      <c r="E63" s="4" t="str">
        <f t="shared" si="6"/>
        <v/>
      </c>
      <c r="F63" s="4" t="str">
        <f t="shared" si="7"/>
        <v/>
      </c>
      <c r="G63" s="4" t="str">
        <f t="shared" si="8"/>
        <v/>
      </c>
      <c r="H63" s="4" t="str">
        <f t="shared" si="9"/>
        <v/>
      </c>
      <c r="I63" s="4"/>
      <c r="J63" s="4"/>
      <c r="K63" s="7">
        <f t="shared" si="10"/>
        <v>56</v>
      </c>
      <c r="L63" s="25">
        <f t="shared" si="18"/>
        <v>46893</v>
      </c>
      <c r="M63" s="26" t="str">
        <f t="shared" si="11"/>
        <v>05/2028</v>
      </c>
      <c r="N63" s="4">
        <f t="shared" si="12"/>
        <v>152285.1339</v>
      </c>
      <c r="O63" s="4">
        <f t="shared" si="13"/>
        <v>563.4549956</v>
      </c>
      <c r="P63" s="4">
        <f t="shared" si="14"/>
        <v>960.4058192</v>
      </c>
      <c r="Q63" s="4">
        <f t="shared" si="15"/>
        <v>1523.860815</v>
      </c>
      <c r="R63" s="4">
        <f t="shared" si="16"/>
        <v>151324.7281</v>
      </c>
      <c r="S63" s="4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</row>
    <row r="64" ht="13.5" customHeight="1">
      <c r="A64" s="7" t="str">
        <f t="shared" si="3"/>
        <v/>
      </c>
      <c r="B64" s="19" t="str">
        <f t="shared" si="17"/>
        <v/>
      </c>
      <c r="C64" s="19"/>
      <c r="D64" s="4" t="str">
        <f t="shared" si="5"/>
        <v/>
      </c>
      <c r="E64" s="4" t="str">
        <f t="shared" si="6"/>
        <v/>
      </c>
      <c r="F64" s="4" t="str">
        <f t="shared" si="7"/>
        <v/>
      </c>
      <c r="G64" s="4" t="str">
        <f t="shared" si="8"/>
        <v/>
      </c>
      <c r="H64" s="4" t="str">
        <f t="shared" si="9"/>
        <v/>
      </c>
      <c r="I64" s="4"/>
      <c r="J64" s="4"/>
      <c r="K64" s="7">
        <f t="shared" si="10"/>
        <v>57</v>
      </c>
      <c r="L64" s="25">
        <f t="shared" si="18"/>
        <v>46924</v>
      </c>
      <c r="M64" s="26" t="str">
        <f t="shared" si="11"/>
        <v>06/2028</v>
      </c>
      <c r="N64" s="4">
        <f t="shared" si="12"/>
        <v>151324.7281</v>
      </c>
      <c r="O64" s="4">
        <f t="shared" si="13"/>
        <v>559.901494</v>
      </c>
      <c r="P64" s="4">
        <f t="shared" si="14"/>
        <v>963.9593207</v>
      </c>
      <c r="Q64" s="4">
        <f t="shared" si="15"/>
        <v>1523.860815</v>
      </c>
      <c r="R64" s="4">
        <f t="shared" si="16"/>
        <v>150360.7688</v>
      </c>
      <c r="S64" s="4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</row>
    <row r="65" ht="13.5" customHeight="1">
      <c r="A65" s="7" t="str">
        <f t="shared" si="3"/>
        <v/>
      </c>
      <c r="B65" s="19" t="str">
        <f t="shared" si="17"/>
        <v/>
      </c>
      <c r="C65" s="19"/>
      <c r="D65" s="4" t="str">
        <f t="shared" si="5"/>
        <v/>
      </c>
      <c r="E65" s="4" t="str">
        <f t="shared" si="6"/>
        <v/>
      </c>
      <c r="F65" s="4" t="str">
        <f t="shared" si="7"/>
        <v/>
      </c>
      <c r="G65" s="4" t="str">
        <f t="shared" si="8"/>
        <v/>
      </c>
      <c r="H65" s="4" t="str">
        <f t="shared" si="9"/>
        <v/>
      </c>
      <c r="I65" s="4"/>
      <c r="J65" s="4"/>
      <c r="K65" s="7">
        <f t="shared" si="10"/>
        <v>58</v>
      </c>
      <c r="L65" s="25">
        <f t="shared" si="18"/>
        <v>46954</v>
      </c>
      <c r="M65" s="26" t="str">
        <f t="shared" si="11"/>
        <v>07/2028</v>
      </c>
      <c r="N65" s="4">
        <f t="shared" si="12"/>
        <v>150360.7688</v>
      </c>
      <c r="O65" s="4">
        <f t="shared" si="13"/>
        <v>556.3348445</v>
      </c>
      <c r="P65" s="4">
        <f t="shared" si="14"/>
        <v>967.5259702</v>
      </c>
      <c r="Q65" s="4">
        <f t="shared" si="15"/>
        <v>1523.860815</v>
      </c>
      <c r="R65" s="4">
        <f t="shared" si="16"/>
        <v>149393.2428</v>
      </c>
      <c r="S65" s="4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</row>
    <row r="66" ht="13.5" customHeight="1">
      <c r="A66" s="7" t="str">
        <f t="shared" si="3"/>
        <v/>
      </c>
      <c r="B66" s="19" t="str">
        <f t="shared" si="17"/>
        <v/>
      </c>
      <c r="C66" s="19"/>
      <c r="D66" s="4" t="str">
        <f t="shared" si="5"/>
        <v/>
      </c>
      <c r="E66" s="4" t="str">
        <f t="shared" si="6"/>
        <v/>
      </c>
      <c r="F66" s="4" t="str">
        <f t="shared" si="7"/>
        <v/>
      </c>
      <c r="G66" s="4" t="str">
        <f t="shared" si="8"/>
        <v/>
      </c>
      <c r="H66" s="4" t="str">
        <f t="shared" si="9"/>
        <v/>
      </c>
      <c r="I66" s="4"/>
      <c r="J66" s="4"/>
      <c r="K66" s="7">
        <f t="shared" si="10"/>
        <v>59</v>
      </c>
      <c r="L66" s="25">
        <f t="shared" si="18"/>
        <v>46985</v>
      </c>
      <c r="M66" s="26" t="str">
        <f t="shared" si="11"/>
        <v>08/2028</v>
      </c>
      <c r="N66" s="4">
        <f t="shared" si="12"/>
        <v>149393.2428</v>
      </c>
      <c r="O66" s="4">
        <f t="shared" si="13"/>
        <v>552.7549985</v>
      </c>
      <c r="P66" s="4">
        <f t="shared" si="14"/>
        <v>971.1058163</v>
      </c>
      <c r="Q66" s="4">
        <f t="shared" si="15"/>
        <v>1523.860815</v>
      </c>
      <c r="R66" s="4">
        <f t="shared" si="16"/>
        <v>148422.137</v>
      </c>
      <c r="S66" s="4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</row>
    <row r="67" ht="13.5" customHeight="1">
      <c r="A67" s="7" t="str">
        <f t="shared" si="3"/>
        <v/>
      </c>
      <c r="B67" s="19" t="str">
        <f t="shared" si="17"/>
        <v/>
      </c>
      <c r="C67" s="19"/>
      <c r="D67" s="4" t="str">
        <f t="shared" si="5"/>
        <v/>
      </c>
      <c r="E67" s="4" t="str">
        <f t="shared" si="6"/>
        <v/>
      </c>
      <c r="F67" s="4" t="str">
        <f t="shared" si="7"/>
        <v/>
      </c>
      <c r="G67" s="4" t="str">
        <f t="shared" si="8"/>
        <v/>
      </c>
      <c r="H67" s="4" t="str">
        <f t="shared" si="9"/>
        <v/>
      </c>
      <c r="I67" s="4"/>
      <c r="J67" s="4"/>
      <c r="K67" s="7">
        <f t="shared" si="10"/>
        <v>60</v>
      </c>
      <c r="L67" s="25">
        <f t="shared" si="18"/>
        <v>47016</v>
      </c>
      <c r="M67" s="26" t="str">
        <f t="shared" si="11"/>
        <v>09/2028</v>
      </c>
      <c r="N67" s="4">
        <f t="shared" si="12"/>
        <v>148422.137</v>
      </c>
      <c r="O67" s="4">
        <f t="shared" si="13"/>
        <v>549.1619069</v>
      </c>
      <c r="P67" s="4">
        <f t="shared" si="14"/>
        <v>974.6989078</v>
      </c>
      <c r="Q67" s="4">
        <f t="shared" si="15"/>
        <v>1523.860815</v>
      </c>
      <c r="R67" s="4">
        <f t="shared" si="16"/>
        <v>147447.4381</v>
      </c>
      <c r="S67" s="4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</row>
    <row r="68" ht="13.5" customHeight="1">
      <c r="A68" s="7" t="str">
        <f t="shared" si="3"/>
        <v/>
      </c>
      <c r="B68" s="19" t="str">
        <f t="shared" si="17"/>
        <v/>
      </c>
      <c r="C68" s="19"/>
      <c r="D68" s="4" t="str">
        <f t="shared" si="5"/>
        <v/>
      </c>
      <c r="E68" s="4" t="str">
        <f t="shared" si="6"/>
        <v/>
      </c>
      <c r="F68" s="4" t="str">
        <f t="shared" si="7"/>
        <v/>
      </c>
      <c r="G68" s="4" t="str">
        <f t="shared" si="8"/>
        <v/>
      </c>
      <c r="H68" s="4" t="str">
        <f t="shared" si="9"/>
        <v/>
      </c>
      <c r="I68" s="4"/>
      <c r="J68" s="4"/>
      <c r="K68" s="7">
        <f t="shared" si="10"/>
        <v>61</v>
      </c>
      <c r="L68" s="25">
        <f t="shared" si="18"/>
        <v>47046</v>
      </c>
      <c r="M68" s="26" t="str">
        <f t="shared" si="11"/>
        <v>10/2028</v>
      </c>
      <c r="N68" s="4">
        <f t="shared" si="12"/>
        <v>147447.4381</v>
      </c>
      <c r="O68" s="4">
        <f t="shared" si="13"/>
        <v>545.555521</v>
      </c>
      <c r="P68" s="4">
        <f t="shared" si="14"/>
        <v>978.3052938</v>
      </c>
      <c r="Q68" s="4">
        <f t="shared" si="15"/>
        <v>1523.860815</v>
      </c>
      <c r="R68" s="4">
        <f t="shared" si="16"/>
        <v>146469.1328</v>
      </c>
      <c r="S68" s="4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</row>
    <row r="69" ht="13.5" customHeight="1">
      <c r="A69" s="7" t="str">
        <f t="shared" si="3"/>
        <v/>
      </c>
      <c r="B69" s="19" t="str">
        <f t="shared" si="17"/>
        <v/>
      </c>
      <c r="C69" s="19"/>
      <c r="D69" s="4" t="str">
        <f t="shared" si="5"/>
        <v/>
      </c>
      <c r="E69" s="4" t="str">
        <f t="shared" si="6"/>
        <v/>
      </c>
      <c r="F69" s="4" t="str">
        <f t="shared" si="7"/>
        <v/>
      </c>
      <c r="G69" s="4" t="str">
        <f t="shared" si="8"/>
        <v/>
      </c>
      <c r="H69" s="4" t="str">
        <f t="shared" si="9"/>
        <v/>
      </c>
      <c r="I69" s="4"/>
      <c r="J69" s="4"/>
      <c r="K69" s="7">
        <f t="shared" si="10"/>
        <v>62</v>
      </c>
      <c r="L69" s="25">
        <f t="shared" si="18"/>
        <v>47077</v>
      </c>
      <c r="M69" s="26" t="str">
        <f t="shared" si="11"/>
        <v>11/2028</v>
      </c>
      <c r="N69" s="4">
        <f t="shared" si="12"/>
        <v>146469.1328</v>
      </c>
      <c r="O69" s="4">
        <f t="shared" si="13"/>
        <v>541.9357914</v>
      </c>
      <c r="P69" s="4">
        <f t="shared" si="14"/>
        <v>981.9250234</v>
      </c>
      <c r="Q69" s="4">
        <f t="shared" si="15"/>
        <v>1523.860815</v>
      </c>
      <c r="R69" s="4">
        <f t="shared" si="16"/>
        <v>145487.2078</v>
      </c>
      <c r="S69" s="4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</row>
    <row r="70" ht="13.5" customHeight="1">
      <c r="A70" s="7" t="str">
        <f t="shared" si="3"/>
        <v/>
      </c>
      <c r="B70" s="19" t="str">
        <f t="shared" si="17"/>
        <v/>
      </c>
      <c r="C70" s="19"/>
      <c r="D70" s="4" t="str">
        <f t="shared" si="5"/>
        <v/>
      </c>
      <c r="E70" s="4" t="str">
        <f t="shared" si="6"/>
        <v/>
      </c>
      <c r="F70" s="4" t="str">
        <f t="shared" si="7"/>
        <v/>
      </c>
      <c r="G70" s="4" t="str">
        <f t="shared" si="8"/>
        <v/>
      </c>
      <c r="H70" s="4" t="str">
        <f t="shared" si="9"/>
        <v/>
      </c>
      <c r="I70" s="4"/>
      <c r="J70" s="4"/>
      <c r="K70" s="7">
        <f t="shared" si="10"/>
        <v>63</v>
      </c>
      <c r="L70" s="25">
        <f t="shared" si="18"/>
        <v>47107</v>
      </c>
      <c r="M70" s="26" t="str">
        <f t="shared" si="11"/>
        <v>12/2028</v>
      </c>
      <c r="N70" s="4">
        <f t="shared" si="12"/>
        <v>145487.2078</v>
      </c>
      <c r="O70" s="4">
        <f t="shared" si="13"/>
        <v>538.3026688</v>
      </c>
      <c r="P70" s="4">
        <f t="shared" si="14"/>
        <v>985.558146</v>
      </c>
      <c r="Q70" s="4">
        <f t="shared" si="15"/>
        <v>1523.860815</v>
      </c>
      <c r="R70" s="4">
        <f t="shared" si="16"/>
        <v>144501.6496</v>
      </c>
      <c r="S70" s="4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</row>
    <row r="71" ht="13.5" customHeight="1">
      <c r="A71" s="7" t="str">
        <f t="shared" si="3"/>
        <v/>
      </c>
      <c r="B71" s="19" t="str">
        <f t="shared" si="17"/>
        <v/>
      </c>
      <c r="C71" s="19"/>
      <c r="D71" s="4" t="str">
        <f t="shared" si="5"/>
        <v/>
      </c>
      <c r="E71" s="4" t="str">
        <f t="shared" si="6"/>
        <v/>
      </c>
      <c r="F71" s="4" t="str">
        <f t="shared" si="7"/>
        <v/>
      </c>
      <c r="G71" s="4" t="str">
        <f t="shared" si="8"/>
        <v/>
      </c>
      <c r="H71" s="4" t="str">
        <f t="shared" si="9"/>
        <v/>
      </c>
      <c r="I71" s="4"/>
      <c r="J71" s="4"/>
      <c r="K71" s="7">
        <f t="shared" si="10"/>
        <v>64</v>
      </c>
      <c r="L71" s="25">
        <f t="shared" si="18"/>
        <v>47138</v>
      </c>
      <c r="M71" s="26" t="str">
        <f t="shared" si="11"/>
        <v>01/2029</v>
      </c>
      <c r="N71" s="4">
        <f t="shared" si="12"/>
        <v>144501.6496</v>
      </c>
      <c r="O71" s="4">
        <f t="shared" si="13"/>
        <v>534.6561037</v>
      </c>
      <c r="P71" s="4">
        <f t="shared" si="14"/>
        <v>989.2047111</v>
      </c>
      <c r="Q71" s="4">
        <f t="shared" si="15"/>
        <v>1523.860815</v>
      </c>
      <c r="R71" s="4">
        <f t="shared" si="16"/>
        <v>143512.4449</v>
      </c>
      <c r="S71" s="4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</row>
    <row r="72" ht="13.5" customHeight="1">
      <c r="A72" s="7" t="str">
        <f t="shared" si="3"/>
        <v/>
      </c>
      <c r="B72" s="19" t="str">
        <f t="shared" si="17"/>
        <v/>
      </c>
      <c r="C72" s="19"/>
      <c r="D72" s="4" t="str">
        <f t="shared" si="5"/>
        <v/>
      </c>
      <c r="E72" s="4" t="str">
        <f t="shared" si="6"/>
        <v/>
      </c>
      <c r="F72" s="4" t="str">
        <f t="shared" si="7"/>
        <v/>
      </c>
      <c r="G72" s="4" t="str">
        <f t="shared" si="8"/>
        <v/>
      </c>
      <c r="H72" s="4" t="str">
        <f t="shared" si="9"/>
        <v/>
      </c>
      <c r="I72" s="4"/>
      <c r="J72" s="4"/>
      <c r="K72" s="7">
        <f t="shared" si="10"/>
        <v>65</v>
      </c>
      <c r="L72" s="25">
        <f t="shared" si="18"/>
        <v>47169</v>
      </c>
      <c r="M72" s="26" t="str">
        <f t="shared" si="11"/>
        <v>02/2029</v>
      </c>
      <c r="N72" s="4">
        <f t="shared" si="12"/>
        <v>143512.4449</v>
      </c>
      <c r="O72" s="4">
        <f t="shared" si="13"/>
        <v>530.9960462</v>
      </c>
      <c r="P72" s="4">
        <f t="shared" si="14"/>
        <v>992.8647685</v>
      </c>
      <c r="Q72" s="4">
        <f t="shared" si="15"/>
        <v>1523.860815</v>
      </c>
      <c r="R72" s="4">
        <f t="shared" si="16"/>
        <v>142519.5802</v>
      </c>
      <c r="S72" s="4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</row>
    <row r="73" ht="13.5" customHeight="1">
      <c r="A73" s="7" t="str">
        <f t="shared" si="3"/>
        <v/>
      </c>
      <c r="B73" s="19" t="str">
        <f t="shared" si="17"/>
        <v/>
      </c>
      <c r="C73" s="19"/>
      <c r="D73" s="4" t="str">
        <f t="shared" si="5"/>
        <v/>
      </c>
      <c r="E73" s="4" t="str">
        <f t="shared" si="6"/>
        <v/>
      </c>
      <c r="F73" s="4" t="str">
        <f t="shared" si="7"/>
        <v/>
      </c>
      <c r="G73" s="4" t="str">
        <f t="shared" si="8"/>
        <v/>
      </c>
      <c r="H73" s="4" t="str">
        <f t="shared" si="9"/>
        <v/>
      </c>
      <c r="I73" s="4"/>
      <c r="J73" s="4"/>
      <c r="K73" s="7">
        <f t="shared" si="10"/>
        <v>66</v>
      </c>
      <c r="L73" s="25">
        <f t="shared" si="18"/>
        <v>47197</v>
      </c>
      <c r="M73" s="26" t="str">
        <f t="shared" si="11"/>
        <v>03/2029</v>
      </c>
      <c r="N73" s="4">
        <f t="shared" si="12"/>
        <v>142519.5802</v>
      </c>
      <c r="O73" s="4">
        <f t="shared" si="13"/>
        <v>527.3224466</v>
      </c>
      <c r="P73" s="4">
        <f t="shared" si="14"/>
        <v>996.5383682</v>
      </c>
      <c r="Q73" s="4">
        <f t="shared" si="15"/>
        <v>1523.860815</v>
      </c>
      <c r="R73" s="4">
        <f t="shared" si="16"/>
        <v>141523.0418</v>
      </c>
      <c r="S73" s="4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</row>
    <row r="74" ht="13.5" customHeight="1">
      <c r="A74" s="7" t="str">
        <f t="shared" si="3"/>
        <v/>
      </c>
      <c r="B74" s="19" t="str">
        <f t="shared" si="17"/>
        <v/>
      </c>
      <c r="C74" s="19"/>
      <c r="D74" s="4" t="str">
        <f t="shared" si="5"/>
        <v/>
      </c>
      <c r="E74" s="4" t="str">
        <f t="shared" si="6"/>
        <v/>
      </c>
      <c r="F74" s="4" t="str">
        <f t="shared" si="7"/>
        <v/>
      </c>
      <c r="G74" s="4" t="str">
        <f t="shared" si="8"/>
        <v/>
      </c>
      <c r="H74" s="4" t="str">
        <f t="shared" si="9"/>
        <v/>
      </c>
      <c r="I74" s="4"/>
      <c r="J74" s="4"/>
      <c r="K74" s="7">
        <f t="shared" si="10"/>
        <v>67</v>
      </c>
      <c r="L74" s="25">
        <f t="shared" si="18"/>
        <v>47228</v>
      </c>
      <c r="M74" s="26" t="str">
        <f t="shared" si="11"/>
        <v>04/2029</v>
      </c>
      <c r="N74" s="4">
        <f t="shared" si="12"/>
        <v>141523.0418</v>
      </c>
      <c r="O74" s="4">
        <f t="shared" si="13"/>
        <v>523.6352546</v>
      </c>
      <c r="P74" s="4">
        <f t="shared" si="14"/>
        <v>1000.22556</v>
      </c>
      <c r="Q74" s="4">
        <f t="shared" si="15"/>
        <v>1523.860815</v>
      </c>
      <c r="R74" s="4">
        <f t="shared" si="16"/>
        <v>140522.8162</v>
      </c>
      <c r="S74" s="4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</row>
    <row r="75" ht="13.5" customHeight="1">
      <c r="A75" s="7" t="str">
        <f t="shared" si="3"/>
        <v/>
      </c>
      <c r="B75" s="19" t="str">
        <f t="shared" si="17"/>
        <v/>
      </c>
      <c r="C75" s="19"/>
      <c r="D75" s="4" t="str">
        <f t="shared" si="5"/>
        <v/>
      </c>
      <c r="E75" s="4" t="str">
        <f t="shared" si="6"/>
        <v/>
      </c>
      <c r="F75" s="4" t="str">
        <f t="shared" si="7"/>
        <v/>
      </c>
      <c r="G75" s="4" t="str">
        <f t="shared" si="8"/>
        <v/>
      </c>
      <c r="H75" s="4" t="str">
        <f t="shared" si="9"/>
        <v/>
      </c>
      <c r="I75" s="4"/>
      <c r="J75" s="4"/>
      <c r="K75" s="7">
        <f t="shared" si="10"/>
        <v>68</v>
      </c>
      <c r="L75" s="25">
        <f t="shared" si="18"/>
        <v>47258</v>
      </c>
      <c r="M75" s="26" t="str">
        <f t="shared" si="11"/>
        <v>05/2029</v>
      </c>
      <c r="N75" s="4">
        <f t="shared" si="12"/>
        <v>140522.8162</v>
      </c>
      <c r="O75" s="4">
        <f t="shared" si="13"/>
        <v>519.9344201</v>
      </c>
      <c r="P75" s="4">
        <f t="shared" si="14"/>
        <v>1003.926395</v>
      </c>
      <c r="Q75" s="4">
        <f t="shared" si="15"/>
        <v>1523.860815</v>
      </c>
      <c r="R75" s="4">
        <f t="shared" si="16"/>
        <v>139518.8898</v>
      </c>
      <c r="S75" s="4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</row>
    <row r="76" ht="13.5" customHeight="1">
      <c r="A76" s="7" t="str">
        <f t="shared" si="3"/>
        <v/>
      </c>
      <c r="B76" s="19" t="str">
        <f t="shared" si="17"/>
        <v/>
      </c>
      <c r="C76" s="19"/>
      <c r="D76" s="4" t="str">
        <f t="shared" si="5"/>
        <v/>
      </c>
      <c r="E76" s="4" t="str">
        <f t="shared" si="6"/>
        <v/>
      </c>
      <c r="F76" s="4" t="str">
        <f t="shared" si="7"/>
        <v/>
      </c>
      <c r="G76" s="4" t="str">
        <f t="shared" si="8"/>
        <v/>
      </c>
      <c r="H76" s="4" t="str">
        <f t="shared" si="9"/>
        <v/>
      </c>
      <c r="I76" s="4"/>
      <c r="J76" s="4"/>
      <c r="K76" s="7">
        <f t="shared" si="10"/>
        <v>69</v>
      </c>
      <c r="L76" s="25">
        <f t="shared" si="18"/>
        <v>47289</v>
      </c>
      <c r="M76" s="26" t="str">
        <f t="shared" si="11"/>
        <v>06/2029</v>
      </c>
      <c r="N76" s="4">
        <f t="shared" si="12"/>
        <v>139518.8898</v>
      </c>
      <c r="O76" s="4">
        <f t="shared" si="13"/>
        <v>516.2198924</v>
      </c>
      <c r="P76" s="4">
        <f t="shared" si="14"/>
        <v>1007.640922</v>
      </c>
      <c r="Q76" s="4">
        <f t="shared" si="15"/>
        <v>1523.860815</v>
      </c>
      <c r="R76" s="4">
        <f t="shared" si="16"/>
        <v>138511.2489</v>
      </c>
      <c r="S76" s="4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</row>
    <row r="77" ht="13.5" customHeight="1">
      <c r="A77" s="7" t="str">
        <f t="shared" si="3"/>
        <v/>
      </c>
      <c r="B77" s="19" t="str">
        <f t="shared" si="17"/>
        <v/>
      </c>
      <c r="C77" s="19"/>
      <c r="D77" s="4" t="str">
        <f t="shared" si="5"/>
        <v/>
      </c>
      <c r="E77" s="4" t="str">
        <f t="shared" si="6"/>
        <v/>
      </c>
      <c r="F77" s="4" t="str">
        <f t="shared" si="7"/>
        <v/>
      </c>
      <c r="G77" s="4" t="str">
        <f t="shared" si="8"/>
        <v/>
      </c>
      <c r="H77" s="4" t="str">
        <f t="shared" si="9"/>
        <v/>
      </c>
      <c r="I77" s="4"/>
      <c r="J77" s="4"/>
      <c r="K77" s="7">
        <f t="shared" si="10"/>
        <v>70</v>
      </c>
      <c r="L77" s="25">
        <f t="shared" si="18"/>
        <v>47319</v>
      </c>
      <c r="M77" s="26" t="str">
        <f t="shared" si="11"/>
        <v>07/2029</v>
      </c>
      <c r="N77" s="4">
        <f t="shared" si="12"/>
        <v>138511.2489</v>
      </c>
      <c r="O77" s="4">
        <f t="shared" si="13"/>
        <v>512.491621</v>
      </c>
      <c r="P77" s="4">
        <f t="shared" si="14"/>
        <v>1011.369194</v>
      </c>
      <c r="Q77" s="4">
        <f t="shared" si="15"/>
        <v>1523.860815</v>
      </c>
      <c r="R77" s="4">
        <f t="shared" si="16"/>
        <v>137499.8797</v>
      </c>
      <c r="S77" s="4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</row>
    <row r="78" ht="13.5" customHeight="1">
      <c r="A78" s="7" t="str">
        <f t="shared" si="3"/>
        <v/>
      </c>
      <c r="B78" s="19" t="str">
        <f t="shared" si="17"/>
        <v/>
      </c>
      <c r="C78" s="19"/>
      <c r="D78" s="4" t="str">
        <f t="shared" si="5"/>
        <v/>
      </c>
      <c r="E78" s="4" t="str">
        <f t="shared" si="6"/>
        <v/>
      </c>
      <c r="F78" s="4" t="str">
        <f t="shared" si="7"/>
        <v/>
      </c>
      <c r="G78" s="4" t="str">
        <f t="shared" si="8"/>
        <v/>
      </c>
      <c r="H78" s="4" t="str">
        <f t="shared" si="9"/>
        <v/>
      </c>
      <c r="I78" s="4"/>
      <c r="J78" s="4"/>
      <c r="K78" s="7">
        <f t="shared" si="10"/>
        <v>71</v>
      </c>
      <c r="L78" s="25">
        <f t="shared" si="18"/>
        <v>47350</v>
      </c>
      <c r="M78" s="26" t="str">
        <f t="shared" si="11"/>
        <v>08/2029</v>
      </c>
      <c r="N78" s="4">
        <f t="shared" si="12"/>
        <v>137499.8797</v>
      </c>
      <c r="O78" s="4">
        <f t="shared" si="13"/>
        <v>508.749555</v>
      </c>
      <c r="P78" s="4">
        <f t="shared" si="14"/>
        <v>1015.11126</v>
      </c>
      <c r="Q78" s="4">
        <f t="shared" si="15"/>
        <v>1523.860815</v>
      </c>
      <c r="R78" s="4">
        <f t="shared" si="16"/>
        <v>136484.7685</v>
      </c>
      <c r="S78" s="4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</row>
    <row r="79" ht="13.5" customHeight="1">
      <c r="A79" s="7" t="str">
        <f t="shared" si="3"/>
        <v/>
      </c>
      <c r="B79" s="19" t="str">
        <f t="shared" si="17"/>
        <v/>
      </c>
      <c r="C79" s="19"/>
      <c r="D79" s="4" t="str">
        <f t="shared" si="5"/>
        <v/>
      </c>
      <c r="E79" s="4" t="str">
        <f t="shared" si="6"/>
        <v/>
      </c>
      <c r="F79" s="4" t="str">
        <f t="shared" si="7"/>
        <v/>
      </c>
      <c r="G79" s="4" t="str">
        <f t="shared" si="8"/>
        <v/>
      </c>
      <c r="H79" s="4" t="str">
        <f t="shared" si="9"/>
        <v/>
      </c>
      <c r="I79" s="4"/>
      <c r="J79" s="4"/>
      <c r="K79" s="7">
        <f t="shared" si="10"/>
        <v>72</v>
      </c>
      <c r="L79" s="25">
        <f t="shared" si="18"/>
        <v>47381</v>
      </c>
      <c r="M79" s="26" t="str">
        <f t="shared" si="11"/>
        <v>09/2029</v>
      </c>
      <c r="N79" s="4">
        <f t="shared" si="12"/>
        <v>136484.7685</v>
      </c>
      <c r="O79" s="4">
        <f t="shared" si="13"/>
        <v>504.9936433</v>
      </c>
      <c r="P79" s="4">
        <f t="shared" si="14"/>
        <v>1018.867171</v>
      </c>
      <c r="Q79" s="4">
        <f t="shared" si="15"/>
        <v>1523.860815</v>
      </c>
      <c r="R79" s="4">
        <f t="shared" si="16"/>
        <v>135465.9013</v>
      </c>
      <c r="S79" s="4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</row>
    <row r="80" ht="13.5" customHeight="1">
      <c r="A80" s="7" t="str">
        <f t="shared" si="3"/>
        <v/>
      </c>
      <c r="B80" s="19" t="str">
        <f t="shared" si="17"/>
        <v/>
      </c>
      <c r="C80" s="19"/>
      <c r="D80" s="4" t="str">
        <f t="shared" si="5"/>
        <v/>
      </c>
      <c r="E80" s="4" t="str">
        <f t="shared" si="6"/>
        <v/>
      </c>
      <c r="F80" s="4" t="str">
        <f t="shared" si="7"/>
        <v/>
      </c>
      <c r="G80" s="4" t="str">
        <f t="shared" si="8"/>
        <v/>
      </c>
      <c r="H80" s="4" t="str">
        <f t="shared" si="9"/>
        <v/>
      </c>
      <c r="I80" s="4"/>
      <c r="J80" s="4"/>
      <c r="K80" s="7">
        <f t="shared" si="10"/>
        <v>73</v>
      </c>
      <c r="L80" s="25">
        <f t="shared" si="18"/>
        <v>47411</v>
      </c>
      <c r="M80" s="26" t="str">
        <f t="shared" si="11"/>
        <v>10/2029</v>
      </c>
      <c r="N80" s="4">
        <f t="shared" si="12"/>
        <v>135465.9013</v>
      </c>
      <c r="O80" s="4">
        <f t="shared" si="13"/>
        <v>501.2238348</v>
      </c>
      <c r="P80" s="4">
        <f t="shared" si="14"/>
        <v>1022.63698</v>
      </c>
      <c r="Q80" s="4">
        <f t="shared" si="15"/>
        <v>1523.860815</v>
      </c>
      <c r="R80" s="4">
        <f t="shared" si="16"/>
        <v>134443.2643</v>
      </c>
      <c r="S80" s="4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</row>
    <row r="81" ht="13.5" customHeight="1">
      <c r="A81" s="7" t="str">
        <f t="shared" si="3"/>
        <v/>
      </c>
      <c r="B81" s="19" t="str">
        <f t="shared" si="17"/>
        <v/>
      </c>
      <c r="C81" s="19"/>
      <c r="D81" s="4" t="str">
        <f t="shared" si="5"/>
        <v/>
      </c>
      <c r="E81" s="4" t="str">
        <f t="shared" si="6"/>
        <v/>
      </c>
      <c r="F81" s="4" t="str">
        <f t="shared" si="7"/>
        <v/>
      </c>
      <c r="G81" s="4" t="str">
        <f t="shared" si="8"/>
        <v/>
      </c>
      <c r="H81" s="4" t="str">
        <f t="shared" si="9"/>
        <v/>
      </c>
      <c r="I81" s="4"/>
      <c r="J81" s="4"/>
      <c r="K81" s="7">
        <f t="shared" si="10"/>
        <v>74</v>
      </c>
      <c r="L81" s="25">
        <f t="shared" si="18"/>
        <v>47442</v>
      </c>
      <c r="M81" s="26" t="str">
        <f t="shared" si="11"/>
        <v>11/2029</v>
      </c>
      <c r="N81" s="4">
        <f t="shared" si="12"/>
        <v>134443.2643</v>
      </c>
      <c r="O81" s="4">
        <f t="shared" si="13"/>
        <v>497.4400779</v>
      </c>
      <c r="P81" s="4">
        <f t="shared" si="14"/>
        <v>1026.420737</v>
      </c>
      <c r="Q81" s="4">
        <f t="shared" si="15"/>
        <v>1523.860815</v>
      </c>
      <c r="R81" s="4">
        <f t="shared" si="16"/>
        <v>133416.8436</v>
      </c>
      <c r="S81" s="4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</row>
    <row r="82" ht="13.5" customHeight="1">
      <c r="A82" s="7" t="str">
        <f t="shared" si="3"/>
        <v/>
      </c>
      <c r="B82" s="19" t="str">
        <f t="shared" si="17"/>
        <v/>
      </c>
      <c r="C82" s="19"/>
      <c r="D82" s="4" t="str">
        <f t="shared" si="5"/>
        <v/>
      </c>
      <c r="E82" s="4" t="str">
        <f t="shared" si="6"/>
        <v/>
      </c>
      <c r="F82" s="4" t="str">
        <f t="shared" si="7"/>
        <v/>
      </c>
      <c r="G82" s="4" t="str">
        <f t="shared" si="8"/>
        <v/>
      </c>
      <c r="H82" s="4" t="str">
        <f t="shared" si="9"/>
        <v/>
      </c>
      <c r="I82" s="4"/>
      <c r="J82" s="4"/>
      <c r="K82" s="7">
        <f t="shared" si="10"/>
        <v>75</v>
      </c>
      <c r="L82" s="25">
        <f t="shared" si="18"/>
        <v>47472</v>
      </c>
      <c r="M82" s="26" t="str">
        <f t="shared" si="11"/>
        <v>12/2029</v>
      </c>
      <c r="N82" s="4">
        <f t="shared" si="12"/>
        <v>133416.8436</v>
      </c>
      <c r="O82" s="4">
        <f t="shared" si="13"/>
        <v>493.6423212</v>
      </c>
      <c r="P82" s="4">
        <f t="shared" si="14"/>
        <v>1030.218494</v>
      </c>
      <c r="Q82" s="4">
        <f t="shared" si="15"/>
        <v>1523.860815</v>
      </c>
      <c r="R82" s="4">
        <f t="shared" si="16"/>
        <v>132386.6251</v>
      </c>
      <c r="S82" s="4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</row>
    <row r="83" ht="13.5" customHeight="1">
      <c r="A83" s="7" t="str">
        <f t="shared" si="3"/>
        <v/>
      </c>
      <c r="B83" s="19" t="str">
        <f t="shared" si="17"/>
        <v/>
      </c>
      <c r="C83" s="19"/>
      <c r="D83" s="4" t="str">
        <f t="shared" si="5"/>
        <v/>
      </c>
      <c r="E83" s="4" t="str">
        <f t="shared" si="6"/>
        <v/>
      </c>
      <c r="F83" s="4" t="str">
        <f t="shared" si="7"/>
        <v/>
      </c>
      <c r="G83" s="4" t="str">
        <f t="shared" si="8"/>
        <v/>
      </c>
      <c r="H83" s="4" t="str">
        <f t="shared" si="9"/>
        <v/>
      </c>
      <c r="I83" s="4"/>
      <c r="J83" s="4"/>
      <c r="K83" s="7">
        <f t="shared" si="10"/>
        <v>76</v>
      </c>
      <c r="L83" s="25">
        <f t="shared" si="18"/>
        <v>47503</v>
      </c>
      <c r="M83" s="26" t="str">
        <f t="shared" si="11"/>
        <v>01/2030</v>
      </c>
      <c r="N83" s="4">
        <f t="shared" si="12"/>
        <v>132386.6251</v>
      </c>
      <c r="O83" s="4">
        <f t="shared" si="13"/>
        <v>489.8305128</v>
      </c>
      <c r="P83" s="4">
        <f t="shared" si="14"/>
        <v>1034.030302</v>
      </c>
      <c r="Q83" s="4">
        <f t="shared" si="15"/>
        <v>1523.860815</v>
      </c>
      <c r="R83" s="4">
        <f t="shared" si="16"/>
        <v>131352.5948</v>
      </c>
      <c r="S83" s="4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</row>
    <row r="84" ht="13.5" customHeight="1">
      <c r="A84" s="7" t="str">
        <f t="shared" si="3"/>
        <v/>
      </c>
      <c r="B84" s="19" t="str">
        <f t="shared" si="17"/>
        <v/>
      </c>
      <c r="C84" s="19"/>
      <c r="D84" s="4" t="str">
        <f t="shared" si="5"/>
        <v/>
      </c>
      <c r="E84" s="4" t="str">
        <f t="shared" si="6"/>
        <v/>
      </c>
      <c r="F84" s="4" t="str">
        <f t="shared" si="7"/>
        <v/>
      </c>
      <c r="G84" s="4" t="str">
        <f t="shared" si="8"/>
        <v/>
      </c>
      <c r="H84" s="4" t="str">
        <f t="shared" si="9"/>
        <v/>
      </c>
      <c r="I84" s="4"/>
      <c r="J84" s="4"/>
      <c r="K84" s="7">
        <f t="shared" si="10"/>
        <v>77</v>
      </c>
      <c r="L84" s="25">
        <f t="shared" si="18"/>
        <v>47534</v>
      </c>
      <c r="M84" s="26" t="str">
        <f t="shared" si="11"/>
        <v>02/2030</v>
      </c>
      <c r="N84" s="4">
        <f t="shared" si="12"/>
        <v>131352.5948</v>
      </c>
      <c r="O84" s="4">
        <f t="shared" si="13"/>
        <v>486.0046007</v>
      </c>
      <c r="P84" s="4">
        <f t="shared" si="14"/>
        <v>1037.856214</v>
      </c>
      <c r="Q84" s="4">
        <f t="shared" si="15"/>
        <v>1523.860815</v>
      </c>
      <c r="R84" s="4">
        <f t="shared" si="16"/>
        <v>130314.7386</v>
      </c>
      <c r="S84" s="4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</row>
    <row r="85" ht="13.5" customHeight="1">
      <c r="A85" s="7" t="str">
        <f t="shared" si="3"/>
        <v/>
      </c>
      <c r="B85" s="19" t="str">
        <f t="shared" si="17"/>
        <v/>
      </c>
      <c r="C85" s="19"/>
      <c r="D85" s="4" t="str">
        <f t="shared" si="5"/>
        <v/>
      </c>
      <c r="E85" s="4" t="str">
        <f t="shared" si="6"/>
        <v/>
      </c>
      <c r="F85" s="4" t="str">
        <f t="shared" si="7"/>
        <v/>
      </c>
      <c r="G85" s="4" t="str">
        <f t="shared" si="8"/>
        <v/>
      </c>
      <c r="H85" s="4" t="str">
        <f t="shared" si="9"/>
        <v/>
      </c>
      <c r="I85" s="4"/>
      <c r="J85" s="4"/>
      <c r="K85" s="7">
        <f t="shared" si="10"/>
        <v>78</v>
      </c>
      <c r="L85" s="25">
        <f t="shared" si="18"/>
        <v>47562</v>
      </c>
      <c r="M85" s="26" t="str">
        <f t="shared" si="11"/>
        <v>03/2030</v>
      </c>
      <c r="N85" s="4">
        <f t="shared" si="12"/>
        <v>130314.7386</v>
      </c>
      <c r="O85" s="4">
        <f t="shared" si="13"/>
        <v>482.1645327</v>
      </c>
      <c r="P85" s="4">
        <f t="shared" si="14"/>
        <v>1041.696282</v>
      </c>
      <c r="Q85" s="4">
        <f t="shared" si="15"/>
        <v>1523.860815</v>
      </c>
      <c r="R85" s="4">
        <f t="shared" si="16"/>
        <v>129273.0423</v>
      </c>
      <c r="S85" s="4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</row>
    <row r="86" ht="13.5" customHeight="1">
      <c r="A86" s="7" t="str">
        <f t="shared" si="3"/>
        <v/>
      </c>
      <c r="B86" s="19" t="str">
        <f t="shared" si="17"/>
        <v/>
      </c>
      <c r="C86" s="19"/>
      <c r="D86" s="4" t="str">
        <f t="shared" si="5"/>
        <v/>
      </c>
      <c r="E86" s="4" t="str">
        <f t="shared" si="6"/>
        <v/>
      </c>
      <c r="F86" s="4" t="str">
        <f t="shared" si="7"/>
        <v/>
      </c>
      <c r="G86" s="4" t="str">
        <f t="shared" si="8"/>
        <v/>
      </c>
      <c r="H86" s="4" t="str">
        <f t="shared" si="9"/>
        <v/>
      </c>
      <c r="I86" s="4"/>
      <c r="J86" s="4"/>
      <c r="K86" s="7">
        <f t="shared" si="10"/>
        <v>79</v>
      </c>
      <c r="L86" s="25">
        <f t="shared" si="18"/>
        <v>47593</v>
      </c>
      <c r="M86" s="26" t="str">
        <f t="shared" si="11"/>
        <v>04/2030</v>
      </c>
      <c r="N86" s="4">
        <f t="shared" si="12"/>
        <v>129273.0423</v>
      </c>
      <c r="O86" s="4">
        <f t="shared" si="13"/>
        <v>478.3102564</v>
      </c>
      <c r="P86" s="4">
        <f t="shared" si="14"/>
        <v>1045.550558</v>
      </c>
      <c r="Q86" s="4">
        <f t="shared" si="15"/>
        <v>1523.860815</v>
      </c>
      <c r="R86" s="4">
        <f t="shared" si="16"/>
        <v>128227.4917</v>
      </c>
      <c r="S86" s="4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</row>
    <row r="87" ht="13.5" customHeight="1">
      <c r="A87" s="7" t="str">
        <f t="shared" si="3"/>
        <v/>
      </c>
      <c r="B87" s="19" t="str">
        <f t="shared" si="17"/>
        <v/>
      </c>
      <c r="C87" s="19"/>
      <c r="D87" s="4" t="str">
        <f t="shared" si="5"/>
        <v/>
      </c>
      <c r="E87" s="4" t="str">
        <f t="shared" si="6"/>
        <v/>
      </c>
      <c r="F87" s="4" t="str">
        <f t="shared" si="7"/>
        <v/>
      </c>
      <c r="G87" s="4" t="str">
        <f t="shared" si="8"/>
        <v/>
      </c>
      <c r="H87" s="4" t="str">
        <f t="shared" si="9"/>
        <v/>
      </c>
      <c r="I87" s="4"/>
      <c r="J87" s="4"/>
      <c r="K87" s="7">
        <f t="shared" si="10"/>
        <v>80</v>
      </c>
      <c r="L87" s="25">
        <f t="shared" si="18"/>
        <v>47623</v>
      </c>
      <c r="M87" s="26" t="str">
        <f t="shared" si="11"/>
        <v>05/2030</v>
      </c>
      <c r="N87" s="4">
        <f t="shared" si="12"/>
        <v>128227.4917</v>
      </c>
      <c r="O87" s="4">
        <f t="shared" si="13"/>
        <v>474.4417194</v>
      </c>
      <c r="P87" s="4">
        <f t="shared" si="14"/>
        <v>1049.419095</v>
      </c>
      <c r="Q87" s="4">
        <f t="shared" si="15"/>
        <v>1523.860815</v>
      </c>
      <c r="R87" s="4">
        <f t="shared" si="16"/>
        <v>127178.0726</v>
      </c>
      <c r="S87" s="4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</row>
    <row r="88" ht="13.5" customHeight="1">
      <c r="A88" s="7" t="str">
        <f t="shared" si="3"/>
        <v/>
      </c>
      <c r="B88" s="19" t="str">
        <f t="shared" si="17"/>
        <v/>
      </c>
      <c r="C88" s="19"/>
      <c r="D88" s="4" t="str">
        <f t="shared" si="5"/>
        <v/>
      </c>
      <c r="E88" s="4" t="str">
        <f t="shared" si="6"/>
        <v/>
      </c>
      <c r="F88" s="4" t="str">
        <f t="shared" si="7"/>
        <v/>
      </c>
      <c r="G88" s="4" t="str">
        <f t="shared" si="8"/>
        <v/>
      </c>
      <c r="H88" s="4" t="str">
        <f t="shared" si="9"/>
        <v/>
      </c>
      <c r="I88" s="4"/>
      <c r="J88" s="4"/>
      <c r="K88" s="7">
        <f t="shared" si="10"/>
        <v>81</v>
      </c>
      <c r="L88" s="25">
        <f t="shared" si="18"/>
        <v>47654</v>
      </c>
      <c r="M88" s="26" t="str">
        <f t="shared" si="11"/>
        <v>06/2030</v>
      </c>
      <c r="N88" s="4">
        <f t="shared" si="12"/>
        <v>127178.0726</v>
      </c>
      <c r="O88" s="4">
        <f t="shared" si="13"/>
        <v>470.5588687</v>
      </c>
      <c r="P88" s="4">
        <f t="shared" si="14"/>
        <v>1053.301946</v>
      </c>
      <c r="Q88" s="4">
        <f t="shared" si="15"/>
        <v>1523.860815</v>
      </c>
      <c r="R88" s="4">
        <f t="shared" si="16"/>
        <v>126124.7707</v>
      </c>
      <c r="S88" s="4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</row>
    <row r="89" ht="13.5" customHeight="1">
      <c r="A89" s="7" t="str">
        <f t="shared" si="3"/>
        <v/>
      </c>
      <c r="B89" s="19" t="str">
        <f t="shared" si="17"/>
        <v/>
      </c>
      <c r="C89" s="19"/>
      <c r="D89" s="4" t="str">
        <f t="shared" si="5"/>
        <v/>
      </c>
      <c r="E89" s="4" t="str">
        <f t="shared" si="6"/>
        <v/>
      </c>
      <c r="F89" s="4" t="str">
        <f t="shared" si="7"/>
        <v/>
      </c>
      <c r="G89" s="4" t="str">
        <f t="shared" si="8"/>
        <v/>
      </c>
      <c r="H89" s="4" t="str">
        <f t="shared" si="9"/>
        <v/>
      </c>
      <c r="I89" s="4"/>
      <c r="J89" s="4"/>
      <c r="K89" s="7">
        <f t="shared" si="10"/>
        <v>82</v>
      </c>
      <c r="L89" s="25">
        <f t="shared" si="18"/>
        <v>47684</v>
      </c>
      <c r="M89" s="26" t="str">
        <f t="shared" si="11"/>
        <v>07/2030</v>
      </c>
      <c r="N89" s="4">
        <f t="shared" si="12"/>
        <v>126124.7707</v>
      </c>
      <c r="O89" s="4">
        <f t="shared" si="13"/>
        <v>466.6616515</v>
      </c>
      <c r="P89" s="4">
        <f t="shared" si="14"/>
        <v>1057.199163</v>
      </c>
      <c r="Q89" s="4">
        <f t="shared" si="15"/>
        <v>1523.860815</v>
      </c>
      <c r="R89" s="4">
        <f t="shared" si="16"/>
        <v>125067.5715</v>
      </c>
      <c r="S89" s="4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</row>
    <row r="90" ht="13.5" customHeight="1">
      <c r="A90" s="7" t="str">
        <f t="shared" si="3"/>
        <v/>
      </c>
      <c r="B90" s="19" t="str">
        <f t="shared" si="17"/>
        <v/>
      </c>
      <c r="C90" s="19"/>
      <c r="D90" s="4" t="str">
        <f t="shared" si="5"/>
        <v/>
      </c>
      <c r="E90" s="4" t="str">
        <f t="shared" si="6"/>
        <v/>
      </c>
      <c r="F90" s="4" t="str">
        <f t="shared" si="7"/>
        <v/>
      </c>
      <c r="G90" s="4" t="str">
        <f t="shared" si="8"/>
        <v/>
      </c>
      <c r="H90" s="4" t="str">
        <f t="shared" si="9"/>
        <v/>
      </c>
      <c r="I90" s="4"/>
      <c r="J90" s="4"/>
      <c r="K90" s="7">
        <f t="shared" si="10"/>
        <v>83</v>
      </c>
      <c r="L90" s="25">
        <f t="shared" si="18"/>
        <v>47715</v>
      </c>
      <c r="M90" s="26" t="str">
        <f t="shared" si="11"/>
        <v>08/2030</v>
      </c>
      <c r="N90" s="4">
        <f t="shared" si="12"/>
        <v>125067.5715</v>
      </c>
      <c r="O90" s="4">
        <f t="shared" si="13"/>
        <v>462.7500146</v>
      </c>
      <c r="P90" s="4">
        <f t="shared" si="14"/>
        <v>1061.1108</v>
      </c>
      <c r="Q90" s="4">
        <f t="shared" si="15"/>
        <v>1523.860815</v>
      </c>
      <c r="R90" s="4">
        <f t="shared" si="16"/>
        <v>124006.4607</v>
      </c>
      <c r="S90" s="4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</row>
    <row r="91" ht="13.5" customHeight="1">
      <c r="A91" s="7" t="str">
        <f t="shared" si="3"/>
        <v/>
      </c>
      <c r="B91" s="19" t="str">
        <f t="shared" si="17"/>
        <v/>
      </c>
      <c r="C91" s="19"/>
      <c r="D91" s="4" t="str">
        <f t="shared" si="5"/>
        <v/>
      </c>
      <c r="E91" s="4" t="str">
        <f t="shared" si="6"/>
        <v/>
      </c>
      <c r="F91" s="4" t="str">
        <f t="shared" si="7"/>
        <v/>
      </c>
      <c r="G91" s="4" t="str">
        <f t="shared" si="8"/>
        <v/>
      </c>
      <c r="H91" s="4" t="str">
        <f t="shared" si="9"/>
        <v/>
      </c>
      <c r="I91" s="4"/>
      <c r="J91" s="4"/>
      <c r="K91" s="7">
        <f t="shared" si="10"/>
        <v>84</v>
      </c>
      <c r="L91" s="25">
        <f t="shared" si="18"/>
        <v>47746</v>
      </c>
      <c r="M91" s="26" t="str">
        <f t="shared" si="11"/>
        <v>09/2030</v>
      </c>
      <c r="N91" s="4">
        <f t="shared" si="12"/>
        <v>124006.4607</v>
      </c>
      <c r="O91" s="4">
        <f t="shared" si="13"/>
        <v>458.8239046</v>
      </c>
      <c r="P91" s="4">
        <f t="shared" si="14"/>
        <v>1065.03691</v>
      </c>
      <c r="Q91" s="4">
        <f t="shared" si="15"/>
        <v>1523.860815</v>
      </c>
      <c r="R91" s="4">
        <f t="shared" si="16"/>
        <v>122941.4238</v>
      </c>
      <c r="S91" s="4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</row>
    <row r="92" ht="13.5" customHeight="1">
      <c r="A92" s="7" t="str">
        <f t="shared" si="3"/>
        <v/>
      </c>
      <c r="B92" s="19" t="str">
        <f t="shared" si="17"/>
        <v/>
      </c>
      <c r="C92" s="19"/>
      <c r="D92" s="4" t="str">
        <f t="shared" si="5"/>
        <v/>
      </c>
      <c r="E92" s="4" t="str">
        <f t="shared" si="6"/>
        <v/>
      </c>
      <c r="F92" s="4" t="str">
        <f t="shared" si="7"/>
        <v/>
      </c>
      <c r="G92" s="4" t="str">
        <f t="shared" si="8"/>
        <v/>
      </c>
      <c r="H92" s="4" t="str">
        <f t="shared" si="9"/>
        <v/>
      </c>
      <c r="I92" s="4"/>
      <c r="J92" s="4"/>
      <c r="K92" s="7">
        <f t="shared" si="10"/>
        <v>85</v>
      </c>
      <c r="L92" s="25">
        <f t="shared" si="18"/>
        <v>47776</v>
      </c>
      <c r="M92" s="26" t="str">
        <f t="shared" si="11"/>
        <v>10/2030</v>
      </c>
      <c r="N92" s="4">
        <f t="shared" si="12"/>
        <v>122941.4238</v>
      </c>
      <c r="O92" s="4">
        <f t="shared" si="13"/>
        <v>454.8832681</v>
      </c>
      <c r="P92" s="4">
        <f t="shared" si="14"/>
        <v>1068.977547</v>
      </c>
      <c r="Q92" s="4">
        <f t="shared" si="15"/>
        <v>1523.860815</v>
      </c>
      <c r="R92" s="4">
        <f t="shared" si="16"/>
        <v>121872.4463</v>
      </c>
      <c r="S92" s="4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</row>
    <row r="93" ht="13.5" customHeight="1">
      <c r="A93" s="7" t="str">
        <f t="shared" si="3"/>
        <v/>
      </c>
      <c r="B93" s="19" t="str">
        <f t="shared" si="17"/>
        <v/>
      </c>
      <c r="C93" s="19"/>
      <c r="D93" s="4" t="str">
        <f t="shared" si="5"/>
        <v/>
      </c>
      <c r="E93" s="4" t="str">
        <f t="shared" si="6"/>
        <v/>
      </c>
      <c r="F93" s="4" t="str">
        <f t="shared" si="7"/>
        <v/>
      </c>
      <c r="G93" s="4" t="str">
        <f t="shared" si="8"/>
        <v/>
      </c>
      <c r="H93" s="4" t="str">
        <f t="shared" si="9"/>
        <v/>
      </c>
      <c r="I93" s="4"/>
      <c r="J93" s="4"/>
      <c r="K93" s="7">
        <f t="shared" si="10"/>
        <v>86</v>
      </c>
      <c r="L93" s="25">
        <f t="shared" si="18"/>
        <v>47807</v>
      </c>
      <c r="M93" s="26" t="str">
        <f t="shared" si="11"/>
        <v>11/2030</v>
      </c>
      <c r="N93" s="4">
        <f t="shared" si="12"/>
        <v>121872.4463</v>
      </c>
      <c r="O93" s="4">
        <f t="shared" si="13"/>
        <v>450.9280512</v>
      </c>
      <c r="P93" s="4">
        <f t="shared" si="14"/>
        <v>1072.932764</v>
      </c>
      <c r="Q93" s="4">
        <f t="shared" si="15"/>
        <v>1523.860815</v>
      </c>
      <c r="R93" s="4">
        <f t="shared" si="16"/>
        <v>120799.5135</v>
      </c>
      <c r="S93" s="4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</row>
    <row r="94" ht="13.5" customHeight="1">
      <c r="A94" s="7" t="str">
        <f t="shared" si="3"/>
        <v/>
      </c>
      <c r="B94" s="19" t="str">
        <f t="shared" si="17"/>
        <v/>
      </c>
      <c r="C94" s="19"/>
      <c r="D94" s="4" t="str">
        <f t="shared" si="5"/>
        <v/>
      </c>
      <c r="E94" s="4" t="str">
        <f t="shared" si="6"/>
        <v/>
      </c>
      <c r="F94" s="4" t="str">
        <f t="shared" si="7"/>
        <v/>
      </c>
      <c r="G94" s="4" t="str">
        <f t="shared" si="8"/>
        <v/>
      </c>
      <c r="H94" s="4" t="str">
        <f t="shared" si="9"/>
        <v/>
      </c>
      <c r="I94" s="4"/>
      <c r="J94" s="4"/>
      <c r="K94" s="7">
        <f t="shared" si="10"/>
        <v>87</v>
      </c>
      <c r="L94" s="25">
        <f t="shared" si="18"/>
        <v>47837</v>
      </c>
      <c r="M94" s="26" t="str">
        <f t="shared" si="11"/>
        <v>12/2030</v>
      </c>
      <c r="N94" s="4">
        <f t="shared" si="12"/>
        <v>120799.5135</v>
      </c>
      <c r="O94" s="4">
        <f t="shared" si="13"/>
        <v>446.9581999</v>
      </c>
      <c r="P94" s="4">
        <f t="shared" si="14"/>
        <v>1076.902615</v>
      </c>
      <c r="Q94" s="4">
        <f t="shared" si="15"/>
        <v>1523.860815</v>
      </c>
      <c r="R94" s="4">
        <f t="shared" si="16"/>
        <v>119722.6109</v>
      </c>
      <c r="S94" s="4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</row>
    <row r="95" ht="13.5" customHeight="1">
      <c r="A95" s="7" t="str">
        <f t="shared" si="3"/>
        <v/>
      </c>
      <c r="B95" s="19" t="str">
        <f t="shared" si="17"/>
        <v/>
      </c>
      <c r="C95" s="19"/>
      <c r="D95" s="4" t="str">
        <f t="shared" si="5"/>
        <v/>
      </c>
      <c r="E95" s="4" t="str">
        <f t="shared" si="6"/>
        <v/>
      </c>
      <c r="F95" s="4" t="str">
        <f t="shared" si="7"/>
        <v/>
      </c>
      <c r="G95" s="4" t="str">
        <f t="shared" si="8"/>
        <v/>
      </c>
      <c r="H95" s="4" t="str">
        <f t="shared" si="9"/>
        <v/>
      </c>
      <c r="I95" s="4"/>
      <c r="J95" s="4"/>
      <c r="K95" s="7">
        <f t="shared" si="10"/>
        <v>88</v>
      </c>
      <c r="L95" s="25">
        <f t="shared" si="18"/>
        <v>47868</v>
      </c>
      <c r="M95" s="26" t="str">
        <f t="shared" si="11"/>
        <v>01/2031</v>
      </c>
      <c r="N95" s="4">
        <f t="shared" si="12"/>
        <v>119722.6109</v>
      </c>
      <c r="O95" s="4">
        <f t="shared" si="13"/>
        <v>442.9736603</v>
      </c>
      <c r="P95" s="4">
        <f t="shared" si="14"/>
        <v>1080.887155</v>
      </c>
      <c r="Q95" s="4">
        <f t="shared" si="15"/>
        <v>1523.860815</v>
      </c>
      <c r="R95" s="4">
        <f t="shared" si="16"/>
        <v>118641.7237</v>
      </c>
      <c r="S95" s="4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</row>
    <row r="96" ht="13.5" customHeight="1">
      <c r="A96" s="7" t="str">
        <f t="shared" si="3"/>
        <v/>
      </c>
      <c r="B96" s="19" t="str">
        <f t="shared" si="17"/>
        <v/>
      </c>
      <c r="C96" s="19"/>
      <c r="D96" s="4" t="str">
        <f t="shared" si="5"/>
        <v/>
      </c>
      <c r="E96" s="4" t="str">
        <f t="shared" si="6"/>
        <v/>
      </c>
      <c r="F96" s="4" t="str">
        <f t="shared" si="7"/>
        <v/>
      </c>
      <c r="G96" s="4" t="str">
        <f t="shared" si="8"/>
        <v/>
      </c>
      <c r="H96" s="4" t="str">
        <f t="shared" si="9"/>
        <v/>
      </c>
      <c r="I96" s="4"/>
      <c r="J96" s="4"/>
      <c r="K96" s="7">
        <f t="shared" si="10"/>
        <v>89</v>
      </c>
      <c r="L96" s="25">
        <f t="shared" si="18"/>
        <v>47899</v>
      </c>
      <c r="M96" s="26" t="str">
        <f t="shared" si="11"/>
        <v>02/2031</v>
      </c>
      <c r="N96" s="4">
        <f t="shared" si="12"/>
        <v>118641.7237</v>
      </c>
      <c r="O96" s="4">
        <f t="shared" si="13"/>
        <v>438.9743778</v>
      </c>
      <c r="P96" s="4">
        <f t="shared" si="14"/>
        <v>1084.886437</v>
      </c>
      <c r="Q96" s="4">
        <f t="shared" si="15"/>
        <v>1523.860815</v>
      </c>
      <c r="R96" s="4">
        <f t="shared" si="16"/>
        <v>117556.8373</v>
      </c>
      <c r="S96" s="4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</row>
    <row r="97" ht="13.5" customHeight="1">
      <c r="A97" s="7" t="str">
        <f t="shared" si="3"/>
        <v/>
      </c>
      <c r="B97" s="19" t="str">
        <f t="shared" si="17"/>
        <v/>
      </c>
      <c r="C97" s="19"/>
      <c r="D97" s="4" t="str">
        <f t="shared" si="5"/>
        <v/>
      </c>
      <c r="E97" s="4" t="str">
        <f t="shared" si="6"/>
        <v/>
      </c>
      <c r="F97" s="4" t="str">
        <f t="shared" si="7"/>
        <v/>
      </c>
      <c r="G97" s="4" t="str">
        <f t="shared" si="8"/>
        <v/>
      </c>
      <c r="H97" s="4" t="str">
        <f t="shared" si="9"/>
        <v/>
      </c>
      <c r="I97" s="4"/>
      <c r="J97" s="4"/>
      <c r="K97" s="7">
        <f t="shared" si="10"/>
        <v>90</v>
      </c>
      <c r="L97" s="25">
        <f t="shared" si="18"/>
        <v>47927</v>
      </c>
      <c r="M97" s="26" t="str">
        <f t="shared" si="11"/>
        <v>03/2031</v>
      </c>
      <c r="N97" s="4">
        <f t="shared" si="12"/>
        <v>117556.8373</v>
      </c>
      <c r="O97" s="4">
        <f t="shared" si="13"/>
        <v>434.960298</v>
      </c>
      <c r="P97" s="4">
        <f t="shared" si="14"/>
        <v>1088.900517</v>
      </c>
      <c r="Q97" s="4">
        <f t="shared" si="15"/>
        <v>1523.860815</v>
      </c>
      <c r="R97" s="4">
        <f t="shared" si="16"/>
        <v>116467.9368</v>
      </c>
      <c r="S97" s="4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</row>
    <row r="98" ht="13.5" customHeight="1">
      <c r="A98" s="7" t="str">
        <f t="shared" si="3"/>
        <v/>
      </c>
      <c r="B98" s="19" t="str">
        <f t="shared" si="17"/>
        <v/>
      </c>
      <c r="C98" s="19"/>
      <c r="D98" s="4" t="str">
        <f t="shared" si="5"/>
        <v/>
      </c>
      <c r="E98" s="4" t="str">
        <f t="shared" si="6"/>
        <v/>
      </c>
      <c r="F98" s="4" t="str">
        <f t="shared" si="7"/>
        <v/>
      </c>
      <c r="G98" s="4" t="str">
        <f t="shared" si="8"/>
        <v/>
      </c>
      <c r="H98" s="4" t="str">
        <f t="shared" si="9"/>
        <v/>
      </c>
      <c r="I98" s="4"/>
      <c r="J98" s="4"/>
      <c r="K98" s="7">
        <f t="shared" si="10"/>
        <v>91</v>
      </c>
      <c r="L98" s="25">
        <f t="shared" si="18"/>
        <v>47958</v>
      </c>
      <c r="M98" s="26" t="str">
        <f t="shared" si="11"/>
        <v>04/2031</v>
      </c>
      <c r="N98" s="4">
        <f t="shared" si="12"/>
        <v>116467.9368</v>
      </c>
      <c r="O98" s="4">
        <f t="shared" si="13"/>
        <v>430.9313661</v>
      </c>
      <c r="P98" s="4">
        <f t="shared" si="14"/>
        <v>1092.929449</v>
      </c>
      <c r="Q98" s="4">
        <f t="shared" si="15"/>
        <v>1523.860815</v>
      </c>
      <c r="R98" s="4">
        <f t="shared" si="16"/>
        <v>115375.0073</v>
      </c>
      <c r="S98" s="4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</row>
    <row r="99" ht="13.5" customHeight="1">
      <c r="A99" s="7" t="str">
        <f t="shared" si="3"/>
        <v/>
      </c>
      <c r="B99" s="19" t="str">
        <f t="shared" si="17"/>
        <v/>
      </c>
      <c r="C99" s="19"/>
      <c r="D99" s="4" t="str">
        <f t="shared" si="5"/>
        <v/>
      </c>
      <c r="E99" s="4" t="str">
        <f t="shared" si="6"/>
        <v/>
      </c>
      <c r="F99" s="4" t="str">
        <f t="shared" si="7"/>
        <v/>
      </c>
      <c r="G99" s="4" t="str">
        <f t="shared" si="8"/>
        <v/>
      </c>
      <c r="H99" s="4" t="str">
        <f t="shared" si="9"/>
        <v/>
      </c>
      <c r="I99" s="4"/>
      <c r="J99" s="4"/>
      <c r="K99" s="7">
        <f t="shared" si="10"/>
        <v>92</v>
      </c>
      <c r="L99" s="25">
        <f t="shared" si="18"/>
        <v>47988</v>
      </c>
      <c r="M99" s="26" t="str">
        <f t="shared" si="11"/>
        <v>05/2031</v>
      </c>
      <c r="N99" s="4">
        <f t="shared" si="12"/>
        <v>115375.0073</v>
      </c>
      <c r="O99" s="4">
        <f t="shared" si="13"/>
        <v>426.8875271</v>
      </c>
      <c r="P99" s="4">
        <f t="shared" si="14"/>
        <v>1096.973288</v>
      </c>
      <c r="Q99" s="4">
        <f t="shared" si="15"/>
        <v>1523.860815</v>
      </c>
      <c r="R99" s="4">
        <f t="shared" si="16"/>
        <v>114278.034</v>
      </c>
      <c r="S99" s="4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</row>
    <row r="100" ht="13.5" customHeight="1">
      <c r="A100" s="7" t="str">
        <f t="shared" si="3"/>
        <v/>
      </c>
      <c r="B100" s="19" t="str">
        <f t="shared" si="17"/>
        <v/>
      </c>
      <c r="C100" s="19"/>
      <c r="D100" s="4" t="str">
        <f t="shared" si="5"/>
        <v/>
      </c>
      <c r="E100" s="4" t="str">
        <f t="shared" si="6"/>
        <v/>
      </c>
      <c r="F100" s="4" t="str">
        <f t="shared" si="7"/>
        <v/>
      </c>
      <c r="G100" s="4" t="str">
        <f t="shared" si="8"/>
        <v/>
      </c>
      <c r="H100" s="4" t="str">
        <f t="shared" si="9"/>
        <v/>
      </c>
      <c r="I100" s="4"/>
      <c r="J100" s="4"/>
      <c r="K100" s="7">
        <f t="shared" si="10"/>
        <v>93</v>
      </c>
      <c r="L100" s="25">
        <f t="shared" si="18"/>
        <v>48019</v>
      </c>
      <c r="M100" s="26" t="str">
        <f t="shared" si="11"/>
        <v>06/2031</v>
      </c>
      <c r="N100" s="4">
        <f t="shared" si="12"/>
        <v>114278.034</v>
      </c>
      <c r="O100" s="4">
        <f t="shared" si="13"/>
        <v>422.8287259</v>
      </c>
      <c r="P100" s="4">
        <f t="shared" si="14"/>
        <v>1101.032089</v>
      </c>
      <c r="Q100" s="4">
        <f t="shared" si="15"/>
        <v>1523.860815</v>
      </c>
      <c r="R100" s="4">
        <f t="shared" si="16"/>
        <v>113177.0019</v>
      </c>
      <c r="S100" s="4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</row>
    <row r="101" ht="13.5" customHeight="1">
      <c r="A101" s="7" t="str">
        <f t="shared" si="3"/>
        <v/>
      </c>
      <c r="B101" s="19" t="str">
        <f t="shared" si="17"/>
        <v/>
      </c>
      <c r="C101" s="19"/>
      <c r="D101" s="4" t="str">
        <f t="shared" si="5"/>
        <v/>
      </c>
      <c r="E101" s="4" t="str">
        <f t="shared" si="6"/>
        <v/>
      </c>
      <c r="F101" s="4" t="str">
        <f t="shared" si="7"/>
        <v/>
      </c>
      <c r="G101" s="4" t="str">
        <f t="shared" si="8"/>
        <v/>
      </c>
      <c r="H101" s="4" t="str">
        <f t="shared" si="9"/>
        <v/>
      </c>
      <c r="I101" s="4"/>
      <c r="J101" s="4"/>
      <c r="K101" s="7">
        <f t="shared" si="10"/>
        <v>94</v>
      </c>
      <c r="L101" s="25">
        <f t="shared" si="18"/>
        <v>48049</v>
      </c>
      <c r="M101" s="26" t="str">
        <f t="shared" si="11"/>
        <v>07/2031</v>
      </c>
      <c r="N101" s="4">
        <f t="shared" si="12"/>
        <v>113177.0019</v>
      </c>
      <c r="O101" s="4">
        <f t="shared" si="13"/>
        <v>418.7549072</v>
      </c>
      <c r="P101" s="4">
        <f t="shared" si="14"/>
        <v>1105.105908</v>
      </c>
      <c r="Q101" s="4">
        <f t="shared" si="15"/>
        <v>1523.860815</v>
      </c>
      <c r="R101" s="4">
        <f t="shared" si="16"/>
        <v>112071.896</v>
      </c>
      <c r="S101" s="4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</row>
    <row r="102" ht="13.5" customHeight="1">
      <c r="A102" s="7" t="str">
        <f t="shared" si="3"/>
        <v/>
      </c>
      <c r="B102" s="19" t="str">
        <f t="shared" si="17"/>
        <v/>
      </c>
      <c r="C102" s="19"/>
      <c r="D102" s="4" t="str">
        <f t="shared" si="5"/>
        <v/>
      </c>
      <c r="E102" s="4" t="str">
        <f t="shared" si="6"/>
        <v/>
      </c>
      <c r="F102" s="4" t="str">
        <f t="shared" si="7"/>
        <v/>
      </c>
      <c r="G102" s="4" t="str">
        <f t="shared" si="8"/>
        <v/>
      </c>
      <c r="H102" s="4" t="str">
        <f t="shared" si="9"/>
        <v/>
      </c>
      <c r="I102" s="4"/>
      <c r="J102" s="4"/>
      <c r="K102" s="7">
        <f t="shared" si="10"/>
        <v>95</v>
      </c>
      <c r="L102" s="25">
        <f t="shared" si="18"/>
        <v>48080</v>
      </c>
      <c r="M102" s="26" t="str">
        <f t="shared" si="11"/>
        <v>08/2031</v>
      </c>
      <c r="N102" s="4">
        <f t="shared" si="12"/>
        <v>112071.896</v>
      </c>
      <c r="O102" s="4">
        <f t="shared" si="13"/>
        <v>414.6660153</v>
      </c>
      <c r="P102" s="4">
        <f t="shared" si="14"/>
        <v>1109.194799</v>
      </c>
      <c r="Q102" s="4">
        <f t="shared" si="15"/>
        <v>1523.860815</v>
      </c>
      <c r="R102" s="4">
        <f t="shared" si="16"/>
        <v>110962.7012</v>
      </c>
      <c r="S102" s="4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</row>
    <row r="103" ht="13.5" customHeight="1">
      <c r="A103" s="7" t="str">
        <f t="shared" si="3"/>
        <v/>
      </c>
      <c r="B103" s="19" t="str">
        <f t="shared" si="17"/>
        <v/>
      </c>
      <c r="C103" s="19"/>
      <c r="D103" s="4" t="str">
        <f t="shared" si="5"/>
        <v/>
      </c>
      <c r="E103" s="4" t="str">
        <f t="shared" si="6"/>
        <v/>
      </c>
      <c r="F103" s="4" t="str">
        <f t="shared" si="7"/>
        <v/>
      </c>
      <c r="G103" s="4" t="str">
        <f t="shared" si="8"/>
        <v/>
      </c>
      <c r="H103" s="4" t="str">
        <f t="shared" si="9"/>
        <v/>
      </c>
      <c r="I103" s="4"/>
      <c r="J103" s="4"/>
      <c r="K103" s="7">
        <f t="shared" si="10"/>
        <v>96</v>
      </c>
      <c r="L103" s="25">
        <f t="shared" si="18"/>
        <v>48111</v>
      </c>
      <c r="M103" s="26" t="str">
        <f t="shared" si="11"/>
        <v>09/2031</v>
      </c>
      <c r="N103" s="4">
        <f t="shared" si="12"/>
        <v>110962.7012</v>
      </c>
      <c r="O103" s="4">
        <f t="shared" si="13"/>
        <v>410.5619946</v>
      </c>
      <c r="P103" s="4">
        <f t="shared" si="14"/>
        <v>1113.29882</v>
      </c>
      <c r="Q103" s="4">
        <f t="shared" si="15"/>
        <v>1523.860815</v>
      </c>
      <c r="R103" s="4">
        <f t="shared" si="16"/>
        <v>109849.4024</v>
      </c>
      <c r="S103" s="4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</row>
    <row r="104" ht="13.5" customHeight="1">
      <c r="A104" s="7" t="str">
        <f t="shared" si="3"/>
        <v/>
      </c>
      <c r="B104" s="19" t="str">
        <f t="shared" si="17"/>
        <v/>
      </c>
      <c r="C104" s="19"/>
      <c r="D104" s="4" t="str">
        <f t="shared" si="5"/>
        <v/>
      </c>
      <c r="E104" s="4" t="str">
        <f t="shared" si="6"/>
        <v/>
      </c>
      <c r="F104" s="4" t="str">
        <f t="shared" si="7"/>
        <v/>
      </c>
      <c r="G104" s="4" t="str">
        <f t="shared" si="8"/>
        <v/>
      </c>
      <c r="H104" s="4" t="str">
        <f t="shared" si="9"/>
        <v/>
      </c>
      <c r="I104" s="4"/>
      <c r="J104" s="4"/>
      <c r="K104" s="7">
        <f t="shared" si="10"/>
        <v>97</v>
      </c>
      <c r="L104" s="25">
        <f t="shared" si="18"/>
        <v>48141</v>
      </c>
      <c r="M104" s="26" t="str">
        <f t="shared" si="11"/>
        <v>10/2031</v>
      </c>
      <c r="N104" s="4">
        <f t="shared" si="12"/>
        <v>109849.4024</v>
      </c>
      <c r="O104" s="4">
        <f t="shared" si="13"/>
        <v>406.442789</v>
      </c>
      <c r="P104" s="4">
        <f t="shared" si="14"/>
        <v>1117.418026</v>
      </c>
      <c r="Q104" s="4">
        <f t="shared" si="15"/>
        <v>1523.860815</v>
      </c>
      <c r="R104" s="4">
        <f t="shared" si="16"/>
        <v>108731.9844</v>
      </c>
      <c r="S104" s="4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</row>
    <row r="105" ht="13.5" customHeight="1">
      <c r="A105" s="7" t="str">
        <f t="shared" si="3"/>
        <v/>
      </c>
      <c r="B105" s="19" t="str">
        <f t="shared" si="17"/>
        <v/>
      </c>
      <c r="C105" s="19"/>
      <c r="D105" s="4" t="str">
        <f t="shared" si="5"/>
        <v/>
      </c>
      <c r="E105" s="4" t="str">
        <f t="shared" si="6"/>
        <v/>
      </c>
      <c r="F105" s="4" t="str">
        <f t="shared" si="7"/>
        <v/>
      </c>
      <c r="G105" s="4" t="str">
        <f t="shared" si="8"/>
        <v/>
      </c>
      <c r="H105" s="4" t="str">
        <f t="shared" si="9"/>
        <v/>
      </c>
      <c r="I105" s="4"/>
      <c r="J105" s="4"/>
      <c r="K105" s="7">
        <f t="shared" si="10"/>
        <v>98</v>
      </c>
      <c r="L105" s="25">
        <f t="shared" si="18"/>
        <v>48172</v>
      </c>
      <c r="M105" s="26" t="str">
        <f t="shared" si="11"/>
        <v>11/2031</v>
      </c>
      <c r="N105" s="4">
        <f t="shared" si="12"/>
        <v>108731.9844</v>
      </c>
      <c r="O105" s="4">
        <f t="shared" si="13"/>
        <v>402.3083423</v>
      </c>
      <c r="P105" s="4">
        <f t="shared" si="14"/>
        <v>1121.552473</v>
      </c>
      <c r="Q105" s="4">
        <f t="shared" si="15"/>
        <v>1523.860815</v>
      </c>
      <c r="R105" s="4">
        <f t="shared" si="16"/>
        <v>107610.4319</v>
      </c>
      <c r="S105" s="4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</row>
    <row r="106" ht="13.5" customHeight="1">
      <c r="A106" s="7" t="str">
        <f t="shared" si="3"/>
        <v/>
      </c>
      <c r="B106" s="19" t="str">
        <f t="shared" si="17"/>
        <v/>
      </c>
      <c r="C106" s="19"/>
      <c r="D106" s="4" t="str">
        <f t="shared" si="5"/>
        <v/>
      </c>
      <c r="E106" s="4" t="str">
        <f t="shared" si="6"/>
        <v/>
      </c>
      <c r="F106" s="4" t="str">
        <f t="shared" si="7"/>
        <v/>
      </c>
      <c r="G106" s="4" t="str">
        <f t="shared" si="8"/>
        <v/>
      </c>
      <c r="H106" s="4" t="str">
        <f t="shared" si="9"/>
        <v/>
      </c>
      <c r="I106" s="4"/>
      <c r="J106" s="4"/>
      <c r="K106" s="7">
        <f t="shared" si="10"/>
        <v>99</v>
      </c>
      <c r="L106" s="25">
        <f t="shared" si="18"/>
        <v>48202</v>
      </c>
      <c r="M106" s="26" t="str">
        <f t="shared" si="11"/>
        <v>12/2031</v>
      </c>
      <c r="N106" s="4">
        <f t="shared" si="12"/>
        <v>107610.4319</v>
      </c>
      <c r="O106" s="4">
        <f t="shared" si="13"/>
        <v>398.1585981</v>
      </c>
      <c r="P106" s="4">
        <f t="shared" si="14"/>
        <v>1125.702217</v>
      </c>
      <c r="Q106" s="4">
        <f t="shared" si="15"/>
        <v>1523.860815</v>
      </c>
      <c r="R106" s="4">
        <f t="shared" si="16"/>
        <v>106484.7297</v>
      </c>
      <c r="S106" s="4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</row>
    <row r="107" ht="13.5" customHeight="1">
      <c r="A107" s="7" t="str">
        <f t="shared" si="3"/>
        <v/>
      </c>
      <c r="B107" s="19" t="str">
        <f t="shared" si="17"/>
        <v/>
      </c>
      <c r="C107" s="19"/>
      <c r="D107" s="4" t="str">
        <f t="shared" si="5"/>
        <v/>
      </c>
      <c r="E107" s="4" t="str">
        <f t="shared" si="6"/>
        <v/>
      </c>
      <c r="F107" s="4" t="str">
        <f t="shared" si="7"/>
        <v/>
      </c>
      <c r="G107" s="4" t="str">
        <f t="shared" si="8"/>
        <v/>
      </c>
      <c r="H107" s="4" t="str">
        <f t="shared" si="9"/>
        <v/>
      </c>
      <c r="I107" s="4"/>
      <c r="J107" s="4"/>
      <c r="K107" s="7">
        <f t="shared" si="10"/>
        <v>100</v>
      </c>
      <c r="L107" s="25">
        <f t="shared" si="18"/>
        <v>48233</v>
      </c>
      <c r="M107" s="26" t="str">
        <f t="shared" si="11"/>
        <v>01/2032</v>
      </c>
      <c r="N107" s="4">
        <f t="shared" si="12"/>
        <v>106484.7297</v>
      </c>
      <c r="O107" s="4">
        <f t="shared" si="13"/>
        <v>393.9934999</v>
      </c>
      <c r="P107" s="4">
        <f t="shared" si="14"/>
        <v>1129.867315</v>
      </c>
      <c r="Q107" s="4">
        <f t="shared" si="15"/>
        <v>1523.860815</v>
      </c>
      <c r="R107" s="4">
        <f t="shared" si="16"/>
        <v>105354.8624</v>
      </c>
      <c r="S107" s="4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</row>
    <row r="108" ht="13.5" customHeight="1">
      <c r="A108" s="7" t="str">
        <f t="shared" si="3"/>
        <v/>
      </c>
      <c r="B108" s="19" t="str">
        <f t="shared" si="17"/>
        <v/>
      </c>
      <c r="C108" s="19"/>
      <c r="D108" s="4" t="str">
        <f t="shared" si="5"/>
        <v/>
      </c>
      <c r="E108" s="4" t="str">
        <f t="shared" si="6"/>
        <v/>
      </c>
      <c r="F108" s="4" t="str">
        <f t="shared" si="7"/>
        <v/>
      </c>
      <c r="G108" s="4" t="str">
        <f t="shared" si="8"/>
        <v/>
      </c>
      <c r="H108" s="4" t="str">
        <f t="shared" si="9"/>
        <v/>
      </c>
      <c r="I108" s="4"/>
      <c r="J108" s="4"/>
      <c r="K108" s="7">
        <f t="shared" si="10"/>
        <v>101</v>
      </c>
      <c r="L108" s="25">
        <f t="shared" si="18"/>
        <v>48264</v>
      </c>
      <c r="M108" s="26" t="str">
        <f t="shared" si="11"/>
        <v>02/2032</v>
      </c>
      <c r="N108" s="4">
        <f t="shared" si="12"/>
        <v>105354.8624</v>
      </c>
      <c r="O108" s="4">
        <f t="shared" si="13"/>
        <v>389.8129908</v>
      </c>
      <c r="P108" s="4">
        <f t="shared" si="14"/>
        <v>1134.047824</v>
      </c>
      <c r="Q108" s="4">
        <f t="shared" si="15"/>
        <v>1523.860815</v>
      </c>
      <c r="R108" s="4">
        <f t="shared" si="16"/>
        <v>104220.8146</v>
      </c>
      <c r="S108" s="4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</row>
    <row r="109" ht="13.5" customHeight="1">
      <c r="A109" s="7" t="str">
        <f t="shared" si="3"/>
        <v/>
      </c>
      <c r="B109" s="19" t="str">
        <f t="shared" si="17"/>
        <v/>
      </c>
      <c r="C109" s="19"/>
      <c r="D109" s="4" t="str">
        <f t="shared" si="5"/>
        <v/>
      </c>
      <c r="E109" s="4" t="str">
        <f t="shared" si="6"/>
        <v/>
      </c>
      <c r="F109" s="4" t="str">
        <f t="shared" si="7"/>
        <v/>
      </c>
      <c r="G109" s="4" t="str">
        <f t="shared" si="8"/>
        <v/>
      </c>
      <c r="H109" s="4" t="str">
        <f t="shared" si="9"/>
        <v/>
      </c>
      <c r="I109" s="4"/>
      <c r="J109" s="4"/>
      <c r="K109" s="7">
        <f t="shared" si="10"/>
        <v>102</v>
      </c>
      <c r="L109" s="25">
        <f t="shared" si="18"/>
        <v>48293</v>
      </c>
      <c r="M109" s="26" t="str">
        <f t="shared" si="11"/>
        <v>03/2032</v>
      </c>
      <c r="N109" s="4">
        <f t="shared" si="12"/>
        <v>104220.8146</v>
      </c>
      <c r="O109" s="4">
        <f t="shared" si="13"/>
        <v>385.6170139</v>
      </c>
      <c r="P109" s="4">
        <f t="shared" si="14"/>
        <v>1138.243801</v>
      </c>
      <c r="Q109" s="4">
        <f t="shared" si="15"/>
        <v>1523.860815</v>
      </c>
      <c r="R109" s="4">
        <f t="shared" si="16"/>
        <v>103082.5708</v>
      </c>
      <c r="S109" s="4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</row>
    <row r="110" ht="13.5" customHeight="1">
      <c r="A110" s="7" t="str">
        <f t="shared" si="3"/>
        <v/>
      </c>
      <c r="B110" s="19" t="str">
        <f t="shared" si="17"/>
        <v/>
      </c>
      <c r="C110" s="19"/>
      <c r="D110" s="4" t="str">
        <f t="shared" si="5"/>
        <v/>
      </c>
      <c r="E110" s="4" t="str">
        <f t="shared" si="6"/>
        <v/>
      </c>
      <c r="F110" s="4" t="str">
        <f t="shared" si="7"/>
        <v/>
      </c>
      <c r="G110" s="4" t="str">
        <f t="shared" si="8"/>
        <v/>
      </c>
      <c r="H110" s="4" t="str">
        <f t="shared" si="9"/>
        <v/>
      </c>
      <c r="I110" s="4"/>
      <c r="J110" s="4"/>
      <c r="K110" s="7">
        <f t="shared" si="10"/>
        <v>103</v>
      </c>
      <c r="L110" s="25">
        <f t="shared" si="18"/>
        <v>48324</v>
      </c>
      <c r="M110" s="26" t="str">
        <f t="shared" si="11"/>
        <v>04/2032</v>
      </c>
      <c r="N110" s="4">
        <f t="shared" si="12"/>
        <v>103082.5708</v>
      </c>
      <c r="O110" s="4">
        <f t="shared" si="13"/>
        <v>381.4055118</v>
      </c>
      <c r="P110" s="4">
        <f t="shared" si="14"/>
        <v>1142.455303</v>
      </c>
      <c r="Q110" s="4">
        <f t="shared" si="15"/>
        <v>1523.860815</v>
      </c>
      <c r="R110" s="4">
        <f t="shared" si="16"/>
        <v>101940.1155</v>
      </c>
      <c r="S110" s="4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</row>
    <row r="111" ht="13.5" customHeight="1">
      <c r="A111" s="7" t="str">
        <f t="shared" si="3"/>
        <v/>
      </c>
      <c r="B111" s="19" t="str">
        <f t="shared" si="17"/>
        <v/>
      </c>
      <c r="C111" s="19"/>
      <c r="D111" s="4" t="str">
        <f t="shared" si="5"/>
        <v/>
      </c>
      <c r="E111" s="4" t="str">
        <f t="shared" si="6"/>
        <v/>
      </c>
      <c r="F111" s="4" t="str">
        <f t="shared" si="7"/>
        <v/>
      </c>
      <c r="G111" s="4" t="str">
        <f t="shared" si="8"/>
        <v/>
      </c>
      <c r="H111" s="4" t="str">
        <f t="shared" si="9"/>
        <v/>
      </c>
      <c r="I111" s="4"/>
      <c r="J111" s="4"/>
      <c r="K111" s="7">
        <f t="shared" si="10"/>
        <v>104</v>
      </c>
      <c r="L111" s="25">
        <f t="shared" si="18"/>
        <v>48354</v>
      </c>
      <c r="M111" s="26" t="str">
        <f t="shared" si="11"/>
        <v>05/2032</v>
      </c>
      <c r="N111" s="4">
        <f t="shared" si="12"/>
        <v>101940.1155</v>
      </c>
      <c r="O111" s="4">
        <f t="shared" si="13"/>
        <v>377.1784272</v>
      </c>
      <c r="P111" s="4">
        <f t="shared" si="14"/>
        <v>1146.682388</v>
      </c>
      <c r="Q111" s="4">
        <f t="shared" si="15"/>
        <v>1523.860815</v>
      </c>
      <c r="R111" s="4">
        <f t="shared" si="16"/>
        <v>100793.4331</v>
      </c>
      <c r="S111" s="4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</row>
    <row r="112" ht="13.5" customHeight="1">
      <c r="A112" s="7" t="str">
        <f t="shared" si="3"/>
        <v/>
      </c>
      <c r="B112" s="19" t="str">
        <f t="shared" si="17"/>
        <v/>
      </c>
      <c r="C112" s="19"/>
      <c r="D112" s="4" t="str">
        <f t="shared" si="5"/>
        <v/>
      </c>
      <c r="E112" s="4" t="str">
        <f t="shared" si="6"/>
        <v/>
      </c>
      <c r="F112" s="4" t="str">
        <f t="shared" si="7"/>
        <v/>
      </c>
      <c r="G112" s="4" t="str">
        <f t="shared" si="8"/>
        <v/>
      </c>
      <c r="H112" s="4" t="str">
        <f t="shared" si="9"/>
        <v/>
      </c>
      <c r="I112" s="4"/>
      <c r="J112" s="4"/>
      <c r="K112" s="7">
        <f t="shared" si="10"/>
        <v>105</v>
      </c>
      <c r="L112" s="25">
        <f t="shared" si="18"/>
        <v>48385</v>
      </c>
      <c r="M112" s="26" t="str">
        <f t="shared" si="11"/>
        <v>06/2032</v>
      </c>
      <c r="N112" s="4">
        <f t="shared" si="12"/>
        <v>100793.4331</v>
      </c>
      <c r="O112" s="4">
        <f t="shared" si="13"/>
        <v>372.9357024</v>
      </c>
      <c r="P112" s="4">
        <f t="shared" si="14"/>
        <v>1150.925112</v>
      </c>
      <c r="Q112" s="4">
        <f t="shared" si="15"/>
        <v>1523.860815</v>
      </c>
      <c r="R112" s="4">
        <f t="shared" si="16"/>
        <v>99642.50796</v>
      </c>
      <c r="S112" s="4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</row>
    <row r="113" ht="13.5" customHeight="1">
      <c r="A113" s="7" t="str">
        <f t="shared" si="3"/>
        <v/>
      </c>
      <c r="B113" s="19" t="str">
        <f t="shared" si="17"/>
        <v/>
      </c>
      <c r="C113" s="19"/>
      <c r="D113" s="4" t="str">
        <f t="shared" si="5"/>
        <v/>
      </c>
      <c r="E113" s="4" t="str">
        <f t="shared" si="6"/>
        <v/>
      </c>
      <c r="F113" s="4" t="str">
        <f t="shared" si="7"/>
        <v/>
      </c>
      <c r="G113" s="4" t="str">
        <f t="shared" si="8"/>
        <v/>
      </c>
      <c r="H113" s="4" t="str">
        <f t="shared" si="9"/>
        <v/>
      </c>
      <c r="I113" s="4"/>
      <c r="J113" s="4"/>
      <c r="K113" s="7">
        <f t="shared" si="10"/>
        <v>106</v>
      </c>
      <c r="L113" s="25">
        <f t="shared" si="18"/>
        <v>48415</v>
      </c>
      <c r="M113" s="26" t="str">
        <f t="shared" si="11"/>
        <v>07/2032</v>
      </c>
      <c r="N113" s="4">
        <f t="shared" si="12"/>
        <v>99642.50796</v>
      </c>
      <c r="O113" s="4">
        <f t="shared" si="13"/>
        <v>368.6772795</v>
      </c>
      <c r="P113" s="4">
        <f t="shared" si="14"/>
        <v>1155.183535</v>
      </c>
      <c r="Q113" s="4">
        <f t="shared" si="15"/>
        <v>1523.860815</v>
      </c>
      <c r="R113" s="4">
        <f t="shared" si="16"/>
        <v>98487.32443</v>
      </c>
      <c r="S113" s="4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</row>
    <row r="114" ht="13.5" customHeight="1">
      <c r="A114" s="7" t="str">
        <f t="shared" si="3"/>
        <v/>
      </c>
      <c r="B114" s="19" t="str">
        <f t="shared" si="17"/>
        <v/>
      </c>
      <c r="C114" s="19"/>
      <c r="D114" s="4" t="str">
        <f t="shared" si="5"/>
        <v/>
      </c>
      <c r="E114" s="4" t="str">
        <f t="shared" si="6"/>
        <v/>
      </c>
      <c r="F114" s="4" t="str">
        <f t="shared" si="7"/>
        <v/>
      </c>
      <c r="G114" s="4" t="str">
        <f t="shared" si="8"/>
        <v/>
      </c>
      <c r="H114" s="4" t="str">
        <f t="shared" si="9"/>
        <v/>
      </c>
      <c r="I114" s="4"/>
      <c r="J114" s="4"/>
      <c r="K114" s="7">
        <f t="shared" si="10"/>
        <v>107</v>
      </c>
      <c r="L114" s="25">
        <f t="shared" si="18"/>
        <v>48446</v>
      </c>
      <c r="M114" s="26" t="str">
        <f t="shared" si="11"/>
        <v>08/2032</v>
      </c>
      <c r="N114" s="4">
        <f t="shared" si="12"/>
        <v>98487.32443</v>
      </c>
      <c r="O114" s="4">
        <f t="shared" si="13"/>
        <v>364.4031004</v>
      </c>
      <c r="P114" s="4">
        <f t="shared" si="14"/>
        <v>1159.457714</v>
      </c>
      <c r="Q114" s="4">
        <f t="shared" si="15"/>
        <v>1523.860815</v>
      </c>
      <c r="R114" s="4">
        <f t="shared" si="16"/>
        <v>97327.86671</v>
      </c>
      <c r="S114" s="4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</row>
    <row r="115" ht="13.5" customHeight="1">
      <c r="A115" s="7" t="str">
        <f t="shared" si="3"/>
        <v/>
      </c>
      <c r="B115" s="19" t="str">
        <f t="shared" si="17"/>
        <v/>
      </c>
      <c r="C115" s="19"/>
      <c r="D115" s="4" t="str">
        <f t="shared" si="5"/>
        <v/>
      </c>
      <c r="E115" s="4" t="str">
        <f t="shared" si="6"/>
        <v/>
      </c>
      <c r="F115" s="4" t="str">
        <f t="shared" si="7"/>
        <v/>
      </c>
      <c r="G115" s="4" t="str">
        <f t="shared" si="8"/>
        <v/>
      </c>
      <c r="H115" s="4" t="str">
        <f t="shared" si="9"/>
        <v/>
      </c>
      <c r="I115" s="4"/>
      <c r="J115" s="4"/>
      <c r="K115" s="7">
        <f t="shared" si="10"/>
        <v>108</v>
      </c>
      <c r="L115" s="25">
        <f t="shared" si="18"/>
        <v>48477</v>
      </c>
      <c r="M115" s="26" t="str">
        <f t="shared" si="11"/>
        <v>09/2032</v>
      </c>
      <c r="N115" s="4">
        <f t="shared" si="12"/>
        <v>97327.86671</v>
      </c>
      <c r="O115" s="4">
        <f t="shared" si="13"/>
        <v>360.1131068</v>
      </c>
      <c r="P115" s="4">
        <f t="shared" si="14"/>
        <v>1163.747708</v>
      </c>
      <c r="Q115" s="4">
        <f t="shared" si="15"/>
        <v>1523.860815</v>
      </c>
      <c r="R115" s="4">
        <f t="shared" si="16"/>
        <v>96164.119</v>
      </c>
      <c r="S115" s="4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</row>
    <row r="116" ht="13.5" customHeight="1">
      <c r="A116" s="7" t="str">
        <f t="shared" si="3"/>
        <v/>
      </c>
      <c r="B116" s="19" t="str">
        <f t="shared" si="17"/>
        <v/>
      </c>
      <c r="C116" s="19"/>
      <c r="D116" s="4" t="str">
        <f t="shared" si="5"/>
        <v/>
      </c>
      <c r="E116" s="4" t="str">
        <f t="shared" si="6"/>
        <v/>
      </c>
      <c r="F116" s="4" t="str">
        <f t="shared" si="7"/>
        <v/>
      </c>
      <c r="G116" s="4" t="str">
        <f t="shared" si="8"/>
        <v/>
      </c>
      <c r="H116" s="4" t="str">
        <f t="shared" si="9"/>
        <v/>
      </c>
      <c r="I116" s="4"/>
      <c r="J116" s="4"/>
      <c r="K116" s="7">
        <f t="shared" si="10"/>
        <v>109</v>
      </c>
      <c r="L116" s="25">
        <f t="shared" si="18"/>
        <v>48507</v>
      </c>
      <c r="M116" s="26" t="str">
        <f t="shared" si="11"/>
        <v>10/2032</v>
      </c>
      <c r="N116" s="4">
        <f t="shared" si="12"/>
        <v>96164.119</v>
      </c>
      <c r="O116" s="4">
        <f t="shared" si="13"/>
        <v>355.8072403</v>
      </c>
      <c r="P116" s="4">
        <f t="shared" si="14"/>
        <v>1168.053574</v>
      </c>
      <c r="Q116" s="4">
        <f t="shared" si="15"/>
        <v>1523.860815</v>
      </c>
      <c r="R116" s="4">
        <f t="shared" si="16"/>
        <v>94996.06543</v>
      </c>
      <c r="S116" s="4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</row>
    <row r="117" ht="13.5" customHeight="1">
      <c r="A117" s="7" t="str">
        <f t="shared" si="3"/>
        <v/>
      </c>
      <c r="B117" s="19" t="str">
        <f t="shared" si="17"/>
        <v/>
      </c>
      <c r="C117" s="19"/>
      <c r="D117" s="4" t="str">
        <f t="shared" si="5"/>
        <v/>
      </c>
      <c r="E117" s="4" t="str">
        <f t="shared" si="6"/>
        <v/>
      </c>
      <c r="F117" s="4" t="str">
        <f t="shared" si="7"/>
        <v/>
      </c>
      <c r="G117" s="4" t="str">
        <f t="shared" si="8"/>
        <v/>
      </c>
      <c r="H117" s="4" t="str">
        <f t="shared" si="9"/>
        <v/>
      </c>
      <c r="I117" s="4"/>
      <c r="J117" s="4"/>
      <c r="K117" s="7">
        <f t="shared" si="10"/>
        <v>110</v>
      </c>
      <c r="L117" s="25">
        <f t="shared" si="18"/>
        <v>48538</v>
      </c>
      <c r="M117" s="26" t="str">
        <f t="shared" si="11"/>
        <v>11/2032</v>
      </c>
      <c r="N117" s="4">
        <f t="shared" si="12"/>
        <v>94996.06543</v>
      </c>
      <c r="O117" s="4">
        <f t="shared" si="13"/>
        <v>351.4854421</v>
      </c>
      <c r="P117" s="4">
        <f t="shared" si="14"/>
        <v>1172.375373</v>
      </c>
      <c r="Q117" s="4">
        <f t="shared" si="15"/>
        <v>1523.860815</v>
      </c>
      <c r="R117" s="4">
        <f t="shared" si="16"/>
        <v>93823.69006</v>
      </c>
      <c r="S117" s="4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</row>
    <row r="118" ht="13.5" customHeight="1">
      <c r="A118" s="7" t="str">
        <f t="shared" si="3"/>
        <v/>
      </c>
      <c r="B118" s="19" t="str">
        <f t="shared" si="17"/>
        <v/>
      </c>
      <c r="C118" s="19"/>
      <c r="D118" s="4" t="str">
        <f t="shared" si="5"/>
        <v/>
      </c>
      <c r="E118" s="4" t="str">
        <f t="shared" si="6"/>
        <v/>
      </c>
      <c r="F118" s="4" t="str">
        <f t="shared" si="7"/>
        <v/>
      </c>
      <c r="G118" s="4" t="str">
        <f t="shared" si="8"/>
        <v/>
      </c>
      <c r="H118" s="4" t="str">
        <f t="shared" si="9"/>
        <v/>
      </c>
      <c r="I118" s="4"/>
      <c r="J118" s="4"/>
      <c r="K118" s="7">
        <f t="shared" si="10"/>
        <v>111</v>
      </c>
      <c r="L118" s="25">
        <f t="shared" si="18"/>
        <v>48568</v>
      </c>
      <c r="M118" s="26" t="str">
        <f t="shared" si="11"/>
        <v>12/2032</v>
      </c>
      <c r="N118" s="4">
        <f t="shared" si="12"/>
        <v>93823.69006</v>
      </c>
      <c r="O118" s="4">
        <f t="shared" si="13"/>
        <v>347.1476532</v>
      </c>
      <c r="P118" s="4">
        <f t="shared" si="14"/>
        <v>1176.713162</v>
      </c>
      <c r="Q118" s="4">
        <f t="shared" si="15"/>
        <v>1523.860815</v>
      </c>
      <c r="R118" s="4">
        <f t="shared" si="16"/>
        <v>92646.9769</v>
      </c>
      <c r="S118" s="4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</row>
    <row r="119" ht="13.5" customHeight="1">
      <c r="A119" s="7" t="str">
        <f t="shared" si="3"/>
        <v/>
      </c>
      <c r="B119" s="19" t="str">
        <f t="shared" si="17"/>
        <v/>
      </c>
      <c r="C119" s="19"/>
      <c r="D119" s="4" t="str">
        <f t="shared" si="5"/>
        <v/>
      </c>
      <c r="E119" s="4" t="str">
        <f t="shared" si="6"/>
        <v/>
      </c>
      <c r="F119" s="4" t="str">
        <f t="shared" si="7"/>
        <v/>
      </c>
      <c r="G119" s="4" t="str">
        <f t="shared" si="8"/>
        <v/>
      </c>
      <c r="H119" s="4" t="str">
        <f t="shared" si="9"/>
        <v/>
      </c>
      <c r="I119" s="4"/>
      <c r="J119" s="4"/>
      <c r="K119" s="7">
        <f t="shared" si="10"/>
        <v>112</v>
      </c>
      <c r="L119" s="25">
        <f t="shared" si="18"/>
        <v>48599</v>
      </c>
      <c r="M119" s="26" t="str">
        <f t="shared" si="11"/>
        <v>01/2033</v>
      </c>
      <c r="N119" s="4">
        <f t="shared" si="12"/>
        <v>92646.9769</v>
      </c>
      <c r="O119" s="4">
        <f t="shared" si="13"/>
        <v>342.7938145</v>
      </c>
      <c r="P119" s="4">
        <f t="shared" si="14"/>
        <v>1181.067</v>
      </c>
      <c r="Q119" s="4">
        <f t="shared" si="15"/>
        <v>1523.860815</v>
      </c>
      <c r="R119" s="4">
        <f t="shared" si="16"/>
        <v>91465.9099</v>
      </c>
      <c r="S119" s="4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</row>
    <row r="120" ht="13.5" customHeight="1">
      <c r="A120" s="7" t="str">
        <f t="shared" si="3"/>
        <v/>
      </c>
      <c r="B120" s="19" t="str">
        <f t="shared" si="17"/>
        <v/>
      </c>
      <c r="C120" s="19"/>
      <c r="D120" s="4" t="str">
        <f t="shared" si="5"/>
        <v/>
      </c>
      <c r="E120" s="4" t="str">
        <f t="shared" si="6"/>
        <v/>
      </c>
      <c r="F120" s="4" t="str">
        <f t="shared" si="7"/>
        <v/>
      </c>
      <c r="G120" s="4" t="str">
        <f t="shared" si="8"/>
        <v/>
      </c>
      <c r="H120" s="4" t="str">
        <f t="shared" si="9"/>
        <v/>
      </c>
      <c r="I120" s="4"/>
      <c r="J120" s="4"/>
      <c r="K120" s="7">
        <f t="shared" si="10"/>
        <v>113</v>
      </c>
      <c r="L120" s="25">
        <f t="shared" si="18"/>
        <v>48630</v>
      </c>
      <c r="M120" s="26" t="str">
        <f t="shared" si="11"/>
        <v>02/2033</v>
      </c>
      <c r="N120" s="4">
        <f t="shared" si="12"/>
        <v>91465.9099</v>
      </c>
      <c r="O120" s="4">
        <f t="shared" si="13"/>
        <v>338.4238666</v>
      </c>
      <c r="P120" s="4">
        <f t="shared" si="14"/>
        <v>1185.436948</v>
      </c>
      <c r="Q120" s="4">
        <f t="shared" si="15"/>
        <v>1523.860815</v>
      </c>
      <c r="R120" s="4">
        <f t="shared" si="16"/>
        <v>90280.47295</v>
      </c>
      <c r="S120" s="4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</row>
    <row r="121" ht="13.5" customHeight="1">
      <c r="A121" s="7" t="str">
        <f t="shared" si="3"/>
        <v/>
      </c>
      <c r="B121" s="19" t="str">
        <f t="shared" si="17"/>
        <v/>
      </c>
      <c r="C121" s="19"/>
      <c r="D121" s="4" t="str">
        <f t="shared" si="5"/>
        <v/>
      </c>
      <c r="E121" s="4" t="str">
        <f t="shared" si="6"/>
        <v/>
      </c>
      <c r="F121" s="4" t="str">
        <f t="shared" si="7"/>
        <v/>
      </c>
      <c r="G121" s="4" t="str">
        <f t="shared" si="8"/>
        <v/>
      </c>
      <c r="H121" s="4" t="str">
        <f t="shared" si="9"/>
        <v/>
      </c>
      <c r="I121" s="4"/>
      <c r="J121" s="4"/>
      <c r="K121" s="7">
        <f t="shared" si="10"/>
        <v>114</v>
      </c>
      <c r="L121" s="25">
        <f t="shared" si="18"/>
        <v>48658</v>
      </c>
      <c r="M121" s="26" t="str">
        <f t="shared" si="11"/>
        <v>03/2033</v>
      </c>
      <c r="N121" s="4">
        <f t="shared" si="12"/>
        <v>90280.47295</v>
      </c>
      <c r="O121" s="4">
        <f t="shared" si="13"/>
        <v>334.0377499</v>
      </c>
      <c r="P121" s="4">
        <f t="shared" si="14"/>
        <v>1189.823065</v>
      </c>
      <c r="Q121" s="4">
        <f t="shared" si="15"/>
        <v>1523.860815</v>
      </c>
      <c r="R121" s="4">
        <f t="shared" si="16"/>
        <v>89090.64988</v>
      </c>
      <c r="S121" s="4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</row>
    <row r="122" ht="13.5" customHeight="1">
      <c r="A122" s="7" t="str">
        <f t="shared" si="3"/>
        <v/>
      </c>
      <c r="B122" s="19" t="str">
        <f t="shared" si="17"/>
        <v/>
      </c>
      <c r="C122" s="19"/>
      <c r="D122" s="4" t="str">
        <f t="shared" si="5"/>
        <v/>
      </c>
      <c r="E122" s="4" t="str">
        <f t="shared" si="6"/>
        <v/>
      </c>
      <c r="F122" s="4" t="str">
        <f t="shared" si="7"/>
        <v/>
      </c>
      <c r="G122" s="4" t="str">
        <f t="shared" si="8"/>
        <v/>
      </c>
      <c r="H122" s="4" t="str">
        <f t="shared" si="9"/>
        <v/>
      </c>
      <c r="I122" s="4"/>
      <c r="J122" s="4"/>
      <c r="K122" s="7">
        <f t="shared" si="10"/>
        <v>115</v>
      </c>
      <c r="L122" s="25">
        <f t="shared" si="18"/>
        <v>48689</v>
      </c>
      <c r="M122" s="26" t="str">
        <f t="shared" si="11"/>
        <v>04/2033</v>
      </c>
      <c r="N122" s="4">
        <f t="shared" si="12"/>
        <v>89090.64988</v>
      </c>
      <c r="O122" s="4">
        <f t="shared" si="13"/>
        <v>329.6354046</v>
      </c>
      <c r="P122" s="4">
        <f t="shared" si="14"/>
        <v>1194.22541</v>
      </c>
      <c r="Q122" s="4">
        <f t="shared" si="15"/>
        <v>1523.860815</v>
      </c>
      <c r="R122" s="4">
        <f t="shared" si="16"/>
        <v>87896.42447</v>
      </c>
      <c r="S122" s="4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</row>
    <row r="123" ht="13.5" customHeight="1">
      <c r="A123" s="7" t="str">
        <f t="shared" si="3"/>
        <v/>
      </c>
      <c r="B123" s="19" t="str">
        <f t="shared" si="17"/>
        <v/>
      </c>
      <c r="C123" s="19"/>
      <c r="D123" s="4" t="str">
        <f t="shared" si="5"/>
        <v/>
      </c>
      <c r="E123" s="4" t="str">
        <f t="shared" si="6"/>
        <v/>
      </c>
      <c r="F123" s="4" t="str">
        <f t="shared" si="7"/>
        <v/>
      </c>
      <c r="G123" s="4" t="str">
        <f t="shared" si="8"/>
        <v/>
      </c>
      <c r="H123" s="4" t="str">
        <f t="shared" si="9"/>
        <v/>
      </c>
      <c r="I123" s="4"/>
      <c r="J123" s="4"/>
      <c r="K123" s="7">
        <f t="shared" si="10"/>
        <v>116</v>
      </c>
      <c r="L123" s="25">
        <f t="shared" si="18"/>
        <v>48719</v>
      </c>
      <c r="M123" s="26" t="str">
        <f t="shared" si="11"/>
        <v>05/2033</v>
      </c>
      <c r="N123" s="4">
        <f t="shared" si="12"/>
        <v>87896.42447</v>
      </c>
      <c r="O123" s="4">
        <f t="shared" si="13"/>
        <v>325.2167705</v>
      </c>
      <c r="P123" s="4">
        <f t="shared" si="14"/>
        <v>1198.644044</v>
      </c>
      <c r="Q123" s="4">
        <f t="shared" si="15"/>
        <v>1523.860815</v>
      </c>
      <c r="R123" s="4">
        <f t="shared" si="16"/>
        <v>86697.78043</v>
      </c>
      <c r="S123" s="4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</row>
    <row r="124" ht="13.5" customHeight="1">
      <c r="A124" s="7" t="str">
        <f t="shared" si="3"/>
        <v/>
      </c>
      <c r="B124" s="19" t="str">
        <f t="shared" si="17"/>
        <v/>
      </c>
      <c r="C124" s="19"/>
      <c r="D124" s="4" t="str">
        <f t="shared" si="5"/>
        <v/>
      </c>
      <c r="E124" s="4" t="str">
        <f t="shared" si="6"/>
        <v/>
      </c>
      <c r="F124" s="4" t="str">
        <f t="shared" si="7"/>
        <v/>
      </c>
      <c r="G124" s="4" t="str">
        <f t="shared" si="8"/>
        <v/>
      </c>
      <c r="H124" s="4" t="str">
        <f t="shared" si="9"/>
        <v/>
      </c>
      <c r="I124" s="4"/>
      <c r="J124" s="4"/>
      <c r="K124" s="7">
        <f t="shared" si="10"/>
        <v>117</v>
      </c>
      <c r="L124" s="25">
        <f t="shared" si="18"/>
        <v>48750</v>
      </c>
      <c r="M124" s="26" t="str">
        <f t="shared" si="11"/>
        <v>06/2033</v>
      </c>
      <c r="N124" s="4">
        <f t="shared" si="12"/>
        <v>86697.78043</v>
      </c>
      <c r="O124" s="4">
        <f t="shared" si="13"/>
        <v>320.7817876</v>
      </c>
      <c r="P124" s="4">
        <f t="shared" si="14"/>
        <v>1203.079027</v>
      </c>
      <c r="Q124" s="4">
        <f t="shared" si="15"/>
        <v>1523.860815</v>
      </c>
      <c r="R124" s="4">
        <f t="shared" si="16"/>
        <v>85494.7014</v>
      </c>
      <c r="S124" s="4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</row>
    <row r="125" ht="13.5" customHeight="1">
      <c r="A125" s="7" t="str">
        <f t="shared" si="3"/>
        <v/>
      </c>
      <c r="B125" s="19" t="str">
        <f t="shared" si="17"/>
        <v/>
      </c>
      <c r="C125" s="19"/>
      <c r="D125" s="4" t="str">
        <f t="shared" si="5"/>
        <v/>
      </c>
      <c r="E125" s="4" t="str">
        <f t="shared" si="6"/>
        <v/>
      </c>
      <c r="F125" s="4" t="str">
        <f t="shared" si="7"/>
        <v/>
      </c>
      <c r="G125" s="4" t="str">
        <f t="shared" si="8"/>
        <v/>
      </c>
      <c r="H125" s="4" t="str">
        <f t="shared" si="9"/>
        <v/>
      </c>
      <c r="I125" s="4"/>
      <c r="J125" s="4"/>
      <c r="K125" s="7">
        <f t="shared" si="10"/>
        <v>118</v>
      </c>
      <c r="L125" s="25">
        <f t="shared" si="18"/>
        <v>48780</v>
      </c>
      <c r="M125" s="26" t="str">
        <f t="shared" si="11"/>
        <v>07/2033</v>
      </c>
      <c r="N125" s="4">
        <f t="shared" si="12"/>
        <v>85494.7014</v>
      </c>
      <c r="O125" s="4">
        <f t="shared" si="13"/>
        <v>316.3303952</v>
      </c>
      <c r="P125" s="4">
        <f t="shared" si="14"/>
        <v>1207.53042</v>
      </c>
      <c r="Q125" s="4">
        <f t="shared" si="15"/>
        <v>1523.860815</v>
      </c>
      <c r="R125" s="4">
        <f t="shared" si="16"/>
        <v>84287.17098</v>
      </c>
      <c r="S125" s="4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</row>
    <row r="126" ht="13.5" customHeight="1">
      <c r="A126" s="7" t="str">
        <f t="shared" si="3"/>
        <v/>
      </c>
      <c r="B126" s="19" t="str">
        <f t="shared" si="17"/>
        <v/>
      </c>
      <c r="C126" s="19"/>
      <c r="D126" s="4" t="str">
        <f t="shared" si="5"/>
        <v/>
      </c>
      <c r="E126" s="4" t="str">
        <f t="shared" si="6"/>
        <v/>
      </c>
      <c r="F126" s="4" t="str">
        <f t="shared" si="7"/>
        <v/>
      </c>
      <c r="G126" s="4" t="str">
        <f t="shared" si="8"/>
        <v/>
      </c>
      <c r="H126" s="4" t="str">
        <f t="shared" si="9"/>
        <v/>
      </c>
      <c r="I126" s="4"/>
      <c r="J126" s="4"/>
      <c r="K126" s="7">
        <f t="shared" si="10"/>
        <v>119</v>
      </c>
      <c r="L126" s="25">
        <f t="shared" si="18"/>
        <v>48811</v>
      </c>
      <c r="M126" s="26" t="str">
        <f t="shared" si="11"/>
        <v>08/2033</v>
      </c>
      <c r="N126" s="4">
        <f t="shared" si="12"/>
        <v>84287.17098</v>
      </c>
      <c r="O126" s="4">
        <f t="shared" si="13"/>
        <v>311.8625326</v>
      </c>
      <c r="P126" s="4">
        <f t="shared" si="14"/>
        <v>1211.998282</v>
      </c>
      <c r="Q126" s="4">
        <f t="shared" si="15"/>
        <v>1523.860815</v>
      </c>
      <c r="R126" s="4">
        <f t="shared" si="16"/>
        <v>83075.1727</v>
      </c>
      <c r="S126" s="4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</row>
    <row r="127" ht="13.5" customHeight="1">
      <c r="A127" s="7" t="str">
        <f t="shared" si="3"/>
        <v/>
      </c>
      <c r="B127" s="19" t="str">
        <f t="shared" si="17"/>
        <v/>
      </c>
      <c r="C127" s="19"/>
      <c r="D127" s="4" t="str">
        <f t="shared" si="5"/>
        <v/>
      </c>
      <c r="E127" s="4" t="str">
        <f t="shared" si="6"/>
        <v/>
      </c>
      <c r="F127" s="4" t="str">
        <f t="shared" si="7"/>
        <v/>
      </c>
      <c r="G127" s="4" t="str">
        <f t="shared" si="8"/>
        <v/>
      </c>
      <c r="H127" s="4" t="str">
        <f t="shared" si="9"/>
        <v/>
      </c>
      <c r="I127" s="4"/>
      <c r="J127" s="4"/>
      <c r="K127" s="7">
        <f t="shared" si="10"/>
        <v>120</v>
      </c>
      <c r="L127" s="25">
        <f t="shared" si="18"/>
        <v>48842</v>
      </c>
      <c r="M127" s="26" t="str">
        <f t="shared" si="11"/>
        <v>09/2033</v>
      </c>
      <c r="N127" s="4">
        <f t="shared" si="12"/>
        <v>83075.1727</v>
      </c>
      <c r="O127" s="4">
        <f t="shared" si="13"/>
        <v>307.378139</v>
      </c>
      <c r="P127" s="4">
        <f t="shared" si="14"/>
        <v>1216.482676</v>
      </c>
      <c r="Q127" s="4">
        <f t="shared" si="15"/>
        <v>1523.860815</v>
      </c>
      <c r="R127" s="4">
        <f t="shared" si="16"/>
        <v>81858.69002</v>
      </c>
      <c r="S127" s="4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</row>
    <row r="128" ht="13.5" customHeight="1">
      <c r="A128" s="7" t="str">
        <f t="shared" si="3"/>
        <v/>
      </c>
      <c r="B128" s="19" t="str">
        <f t="shared" si="17"/>
        <v/>
      </c>
      <c r="C128" s="19"/>
      <c r="D128" s="4" t="str">
        <f t="shared" si="5"/>
        <v/>
      </c>
      <c r="E128" s="4" t="str">
        <f t="shared" si="6"/>
        <v/>
      </c>
      <c r="F128" s="4" t="str">
        <f t="shared" si="7"/>
        <v/>
      </c>
      <c r="G128" s="4" t="str">
        <f t="shared" si="8"/>
        <v/>
      </c>
      <c r="H128" s="4" t="str">
        <f t="shared" si="9"/>
        <v/>
      </c>
      <c r="I128" s="4"/>
      <c r="J128" s="4"/>
      <c r="K128" s="7">
        <f t="shared" si="10"/>
        <v>121</v>
      </c>
      <c r="L128" s="25">
        <f t="shared" si="18"/>
        <v>48872</v>
      </c>
      <c r="M128" s="26" t="str">
        <f t="shared" si="11"/>
        <v>10/2033</v>
      </c>
      <c r="N128" s="4">
        <f t="shared" si="12"/>
        <v>81858.69002</v>
      </c>
      <c r="O128" s="4">
        <f t="shared" si="13"/>
        <v>302.8771531</v>
      </c>
      <c r="P128" s="4">
        <f t="shared" si="14"/>
        <v>1220.983662</v>
      </c>
      <c r="Q128" s="4">
        <f t="shared" si="15"/>
        <v>1523.860815</v>
      </c>
      <c r="R128" s="4">
        <f t="shared" si="16"/>
        <v>80637.70636</v>
      </c>
      <c r="S128" s="4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</row>
    <row r="129" ht="13.5" customHeight="1">
      <c r="A129" s="7" t="str">
        <f t="shared" si="3"/>
        <v/>
      </c>
      <c r="B129" s="19" t="str">
        <f t="shared" si="17"/>
        <v/>
      </c>
      <c r="C129" s="19"/>
      <c r="D129" s="4" t="str">
        <f t="shared" si="5"/>
        <v/>
      </c>
      <c r="E129" s="4" t="str">
        <f t="shared" si="6"/>
        <v/>
      </c>
      <c r="F129" s="4" t="str">
        <f t="shared" si="7"/>
        <v/>
      </c>
      <c r="G129" s="4" t="str">
        <f t="shared" si="8"/>
        <v/>
      </c>
      <c r="H129" s="4" t="str">
        <f t="shared" si="9"/>
        <v/>
      </c>
      <c r="I129" s="4"/>
      <c r="J129" s="4"/>
      <c r="K129" s="7">
        <f t="shared" si="10"/>
        <v>122</v>
      </c>
      <c r="L129" s="25">
        <f t="shared" si="18"/>
        <v>48903</v>
      </c>
      <c r="M129" s="26" t="str">
        <f t="shared" si="11"/>
        <v>11/2033</v>
      </c>
      <c r="N129" s="4">
        <f t="shared" si="12"/>
        <v>80637.70636</v>
      </c>
      <c r="O129" s="4">
        <f t="shared" si="13"/>
        <v>298.3595135</v>
      </c>
      <c r="P129" s="4">
        <f t="shared" si="14"/>
        <v>1225.501301</v>
      </c>
      <c r="Q129" s="4">
        <f t="shared" si="15"/>
        <v>1523.860815</v>
      </c>
      <c r="R129" s="4">
        <f t="shared" si="16"/>
        <v>79412.20506</v>
      </c>
      <c r="S129" s="4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</row>
    <row r="130" ht="13.5" customHeight="1">
      <c r="A130" s="7" t="str">
        <f t="shared" si="3"/>
        <v/>
      </c>
      <c r="B130" s="19" t="str">
        <f t="shared" si="17"/>
        <v/>
      </c>
      <c r="C130" s="19"/>
      <c r="D130" s="4" t="str">
        <f t="shared" si="5"/>
        <v/>
      </c>
      <c r="E130" s="4" t="str">
        <f t="shared" si="6"/>
        <v/>
      </c>
      <c r="F130" s="4" t="str">
        <f t="shared" si="7"/>
        <v/>
      </c>
      <c r="G130" s="4" t="str">
        <f t="shared" si="8"/>
        <v/>
      </c>
      <c r="H130" s="4" t="str">
        <f t="shared" si="9"/>
        <v/>
      </c>
      <c r="I130" s="4"/>
      <c r="J130" s="4"/>
      <c r="K130" s="7">
        <f t="shared" si="10"/>
        <v>123</v>
      </c>
      <c r="L130" s="25">
        <f t="shared" si="18"/>
        <v>48933</v>
      </c>
      <c r="M130" s="26" t="str">
        <f t="shared" si="11"/>
        <v>12/2033</v>
      </c>
      <c r="N130" s="4">
        <f t="shared" si="12"/>
        <v>79412.20506</v>
      </c>
      <c r="O130" s="4">
        <f t="shared" si="13"/>
        <v>293.8251587</v>
      </c>
      <c r="P130" s="4">
        <f t="shared" si="14"/>
        <v>1230.035656</v>
      </c>
      <c r="Q130" s="4">
        <f t="shared" si="15"/>
        <v>1523.860815</v>
      </c>
      <c r="R130" s="4">
        <f t="shared" si="16"/>
        <v>78182.1694</v>
      </c>
      <c r="S130" s="4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</row>
    <row r="131" ht="13.5" customHeight="1">
      <c r="A131" s="7" t="str">
        <f t="shared" si="3"/>
        <v/>
      </c>
      <c r="B131" s="19" t="str">
        <f t="shared" si="17"/>
        <v/>
      </c>
      <c r="C131" s="19"/>
      <c r="D131" s="4" t="str">
        <f t="shared" si="5"/>
        <v/>
      </c>
      <c r="E131" s="4" t="str">
        <f t="shared" si="6"/>
        <v/>
      </c>
      <c r="F131" s="4" t="str">
        <f t="shared" si="7"/>
        <v/>
      </c>
      <c r="G131" s="4" t="str">
        <f t="shared" si="8"/>
        <v/>
      </c>
      <c r="H131" s="4" t="str">
        <f t="shared" si="9"/>
        <v/>
      </c>
      <c r="I131" s="4"/>
      <c r="J131" s="4"/>
      <c r="K131" s="7">
        <f t="shared" si="10"/>
        <v>124</v>
      </c>
      <c r="L131" s="25">
        <f t="shared" si="18"/>
        <v>48964</v>
      </c>
      <c r="M131" s="26" t="str">
        <f t="shared" si="11"/>
        <v>01/2034</v>
      </c>
      <c r="N131" s="4">
        <f t="shared" si="12"/>
        <v>78182.1694</v>
      </c>
      <c r="O131" s="4">
        <f t="shared" si="13"/>
        <v>289.2740268</v>
      </c>
      <c r="P131" s="4">
        <f t="shared" si="14"/>
        <v>1234.586788</v>
      </c>
      <c r="Q131" s="4">
        <f t="shared" si="15"/>
        <v>1523.860815</v>
      </c>
      <c r="R131" s="4">
        <f t="shared" si="16"/>
        <v>76947.58262</v>
      </c>
      <c r="S131" s="4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</row>
    <row r="132" ht="13.5" customHeight="1">
      <c r="A132" s="7" t="str">
        <f t="shared" si="3"/>
        <v/>
      </c>
      <c r="B132" s="19" t="str">
        <f t="shared" si="17"/>
        <v/>
      </c>
      <c r="C132" s="19"/>
      <c r="D132" s="4" t="str">
        <f t="shared" si="5"/>
        <v/>
      </c>
      <c r="E132" s="4" t="str">
        <f t="shared" si="6"/>
        <v/>
      </c>
      <c r="F132" s="4" t="str">
        <f t="shared" si="7"/>
        <v/>
      </c>
      <c r="G132" s="4" t="str">
        <f t="shared" si="8"/>
        <v/>
      </c>
      <c r="H132" s="4" t="str">
        <f t="shared" si="9"/>
        <v/>
      </c>
      <c r="I132" s="4"/>
      <c r="J132" s="4"/>
      <c r="K132" s="7">
        <f t="shared" si="10"/>
        <v>125</v>
      </c>
      <c r="L132" s="25">
        <f t="shared" si="18"/>
        <v>48995</v>
      </c>
      <c r="M132" s="26" t="str">
        <f t="shared" si="11"/>
        <v>02/2034</v>
      </c>
      <c r="N132" s="4">
        <f t="shared" si="12"/>
        <v>76947.58262</v>
      </c>
      <c r="O132" s="4">
        <f t="shared" si="13"/>
        <v>284.7060557</v>
      </c>
      <c r="P132" s="4">
        <f t="shared" si="14"/>
        <v>1239.154759</v>
      </c>
      <c r="Q132" s="4">
        <f t="shared" si="15"/>
        <v>1523.860815</v>
      </c>
      <c r="R132" s="4">
        <f t="shared" si="16"/>
        <v>75708.42786</v>
      </c>
      <c r="S132" s="4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</row>
    <row r="133" ht="13.5" customHeight="1">
      <c r="A133" s="7" t="str">
        <f t="shared" si="3"/>
        <v/>
      </c>
      <c r="B133" s="19" t="str">
        <f t="shared" si="17"/>
        <v/>
      </c>
      <c r="C133" s="19"/>
      <c r="D133" s="4" t="str">
        <f t="shared" si="5"/>
        <v/>
      </c>
      <c r="E133" s="4" t="str">
        <f t="shared" si="6"/>
        <v/>
      </c>
      <c r="F133" s="4" t="str">
        <f t="shared" si="7"/>
        <v/>
      </c>
      <c r="G133" s="4" t="str">
        <f t="shared" si="8"/>
        <v/>
      </c>
      <c r="H133" s="4" t="str">
        <f t="shared" si="9"/>
        <v/>
      </c>
      <c r="I133" s="4"/>
      <c r="J133" s="4"/>
      <c r="K133" s="7">
        <f t="shared" si="10"/>
        <v>126</v>
      </c>
      <c r="L133" s="25">
        <f t="shared" si="18"/>
        <v>49023</v>
      </c>
      <c r="M133" s="26" t="str">
        <f t="shared" si="11"/>
        <v>03/2034</v>
      </c>
      <c r="N133" s="4">
        <f t="shared" si="12"/>
        <v>75708.42786</v>
      </c>
      <c r="O133" s="4">
        <f t="shared" si="13"/>
        <v>280.1211831</v>
      </c>
      <c r="P133" s="4">
        <f t="shared" si="14"/>
        <v>1243.739632</v>
      </c>
      <c r="Q133" s="4">
        <f t="shared" si="15"/>
        <v>1523.860815</v>
      </c>
      <c r="R133" s="4">
        <f t="shared" si="16"/>
        <v>74464.68823</v>
      </c>
      <c r="S133" s="4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</row>
    <row r="134" ht="13.5" customHeight="1">
      <c r="A134" s="7" t="str">
        <f t="shared" si="3"/>
        <v/>
      </c>
      <c r="B134" s="19" t="str">
        <f t="shared" si="17"/>
        <v/>
      </c>
      <c r="C134" s="19"/>
      <c r="D134" s="4" t="str">
        <f t="shared" si="5"/>
        <v/>
      </c>
      <c r="E134" s="4" t="str">
        <f t="shared" si="6"/>
        <v/>
      </c>
      <c r="F134" s="4" t="str">
        <f t="shared" si="7"/>
        <v/>
      </c>
      <c r="G134" s="4" t="str">
        <f t="shared" si="8"/>
        <v/>
      </c>
      <c r="H134" s="4" t="str">
        <f t="shared" si="9"/>
        <v/>
      </c>
      <c r="I134" s="4"/>
      <c r="J134" s="4"/>
      <c r="K134" s="7">
        <f t="shared" si="10"/>
        <v>127</v>
      </c>
      <c r="L134" s="25">
        <f t="shared" si="18"/>
        <v>49054</v>
      </c>
      <c r="M134" s="26" t="str">
        <f t="shared" si="11"/>
        <v>04/2034</v>
      </c>
      <c r="N134" s="4">
        <f t="shared" si="12"/>
        <v>74464.68823</v>
      </c>
      <c r="O134" s="4">
        <f t="shared" si="13"/>
        <v>275.5193464</v>
      </c>
      <c r="P134" s="4">
        <f t="shared" si="14"/>
        <v>1248.341468</v>
      </c>
      <c r="Q134" s="4">
        <f t="shared" si="15"/>
        <v>1523.860815</v>
      </c>
      <c r="R134" s="4">
        <f t="shared" si="16"/>
        <v>73216.34676</v>
      </c>
      <c r="S134" s="4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</row>
    <row r="135" ht="13.5" customHeight="1">
      <c r="A135" s="7" t="str">
        <f t="shared" si="3"/>
        <v/>
      </c>
      <c r="B135" s="19" t="str">
        <f t="shared" si="17"/>
        <v/>
      </c>
      <c r="C135" s="19"/>
      <c r="D135" s="4" t="str">
        <f t="shared" si="5"/>
        <v/>
      </c>
      <c r="E135" s="4" t="str">
        <f t="shared" si="6"/>
        <v/>
      </c>
      <c r="F135" s="4" t="str">
        <f t="shared" si="7"/>
        <v/>
      </c>
      <c r="G135" s="4" t="str">
        <f t="shared" si="8"/>
        <v/>
      </c>
      <c r="H135" s="4" t="str">
        <f t="shared" si="9"/>
        <v/>
      </c>
      <c r="I135" s="4"/>
      <c r="J135" s="4"/>
      <c r="K135" s="7">
        <f t="shared" si="10"/>
        <v>128</v>
      </c>
      <c r="L135" s="25">
        <f t="shared" si="18"/>
        <v>49084</v>
      </c>
      <c r="M135" s="26" t="str">
        <f t="shared" si="11"/>
        <v>05/2034</v>
      </c>
      <c r="N135" s="4">
        <f t="shared" si="12"/>
        <v>73216.34676</v>
      </c>
      <c r="O135" s="4">
        <f t="shared" si="13"/>
        <v>270.900483</v>
      </c>
      <c r="P135" s="4">
        <f t="shared" si="14"/>
        <v>1252.960332</v>
      </c>
      <c r="Q135" s="4">
        <f t="shared" si="15"/>
        <v>1523.860815</v>
      </c>
      <c r="R135" s="4">
        <f t="shared" si="16"/>
        <v>71963.38643</v>
      </c>
      <c r="S135" s="4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</row>
    <row r="136" ht="13.5" customHeight="1">
      <c r="A136" s="7" t="str">
        <f t="shared" si="3"/>
        <v/>
      </c>
      <c r="B136" s="19" t="str">
        <f t="shared" si="17"/>
        <v/>
      </c>
      <c r="C136" s="19"/>
      <c r="D136" s="4" t="str">
        <f t="shared" si="5"/>
        <v/>
      </c>
      <c r="E136" s="4" t="str">
        <f t="shared" si="6"/>
        <v/>
      </c>
      <c r="F136" s="4" t="str">
        <f t="shared" si="7"/>
        <v/>
      </c>
      <c r="G136" s="4" t="str">
        <f t="shared" si="8"/>
        <v/>
      </c>
      <c r="H136" s="4" t="str">
        <f t="shared" si="9"/>
        <v/>
      </c>
      <c r="I136" s="4"/>
      <c r="J136" s="4"/>
      <c r="K136" s="7">
        <f t="shared" si="10"/>
        <v>129</v>
      </c>
      <c r="L136" s="25">
        <f t="shared" si="18"/>
        <v>49115</v>
      </c>
      <c r="M136" s="26" t="str">
        <f t="shared" si="11"/>
        <v>06/2034</v>
      </c>
      <c r="N136" s="4">
        <f t="shared" si="12"/>
        <v>71963.38643</v>
      </c>
      <c r="O136" s="4">
        <f t="shared" si="13"/>
        <v>266.2645298</v>
      </c>
      <c r="P136" s="4">
        <f t="shared" si="14"/>
        <v>1257.596285</v>
      </c>
      <c r="Q136" s="4">
        <f t="shared" si="15"/>
        <v>1523.860815</v>
      </c>
      <c r="R136" s="4">
        <f t="shared" si="16"/>
        <v>70705.79014</v>
      </c>
      <c r="S136" s="4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</row>
    <row r="137" ht="13.5" customHeight="1">
      <c r="A137" s="7" t="str">
        <f t="shared" si="3"/>
        <v/>
      </c>
      <c r="B137" s="19" t="str">
        <f t="shared" si="17"/>
        <v/>
      </c>
      <c r="C137" s="19"/>
      <c r="D137" s="4" t="str">
        <f t="shared" si="5"/>
        <v/>
      </c>
      <c r="E137" s="4" t="str">
        <f t="shared" si="6"/>
        <v/>
      </c>
      <c r="F137" s="4" t="str">
        <f t="shared" si="7"/>
        <v/>
      </c>
      <c r="G137" s="4" t="str">
        <f t="shared" si="8"/>
        <v/>
      </c>
      <c r="H137" s="4" t="str">
        <f t="shared" si="9"/>
        <v/>
      </c>
      <c r="I137" s="4"/>
      <c r="J137" s="4"/>
      <c r="K137" s="7">
        <f t="shared" si="10"/>
        <v>130</v>
      </c>
      <c r="L137" s="25">
        <f t="shared" si="18"/>
        <v>49145</v>
      </c>
      <c r="M137" s="26" t="str">
        <f t="shared" si="11"/>
        <v>07/2034</v>
      </c>
      <c r="N137" s="4">
        <f t="shared" si="12"/>
        <v>70705.79014</v>
      </c>
      <c r="O137" s="4">
        <f t="shared" si="13"/>
        <v>261.6114235</v>
      </c>
      <c r="P137" s="4">
        <f t="shared" si="14"/>
        <v>1262.249391</v>
      </c>
      <c r="Q137" s="4">
        <f t="shared" si="15"/>
        <v>1523.860815</v>
      </c>
      <c r="R137" s="4">
        <f t="shared" si="16"/>
        <v>69443.54075</v>
      </c>
      <c r="S137" s="4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</row>
    <row r="138" ht="13.5" customHeight="1">
      <c r="A138" s="7" t="str">
        <f t="shared" si="3"/>
        <v/>
      </c>
      <c r="B138" s="19" t="str">
        <f t="shared" si="17"/>
        <v/>
      </c>
      <c r="C138" s="19"/>
      <c r="D138" s="4" t="str">
        <f t="shared" si="5"/>
        <v/>
      </c>
      <c r="E138" s="4" t="str">
        <f t="shared" si="6"/>
        <v/>
      </c>
      <c r="F138" s="4" t="str">
        <f t="shared" si="7"/>
        <v/>
      </c>
      <c r="G138" s="4" t="str">
        <f t="shared" si="8"/>
        <v/>
      </c>
      <c r="H138" s="4" t="str">
        <f t="shared" si="9"/>
        <v/>
      </c>
      <c r="I138" s="4"/>
      <c r="J138" s="4"/>
      <c r="K138" s="7">
        <f t="shared" si="10"/>
        <v>131</v>
      </c>
      <c r="L138" s="25">
        <f t="shared" si="18"/>
        <v>49176</v>
      </c>
      <c r="M138" s="26" t="str">
        <f t="shared" si="11"/>
        <v>08/2034</v>
      </c>
      <c r="N138" s="4">
        <f t="shared" si="12"/>
        <v>69443.54075</v>
      </c>
      <c r="O138" s="4">
        <f t="shared" si="13"/>
        <v>256.9411008</v>
      </c>
      <c r="P138" s="4">
        <f t="shared" si="14"/>
        <v>1266.919714</v>
      </c>
      <c r="Q138" s="4">
        <f t="shared" si="15"/>
        <v>1523.860815</v>
      </c>
      <c r="R138" s="4">
        <f t="shared" si="16"/>
        <v>68176.62104</v>
      </c>
      <c r="S138" s="4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</row>
    <row r="139" ht="13.5" customHeight="1">
      <c r="A139" s="7" t="str">
        <f t="shared" si="3"/>
        <v/>
      </c>
      <c r="B139" s="19" t="str">
        <f t="shared" si="17"/>
        <v/>
      </c>
      <c r="C139" s="19"/>
      <c r="D139" s="4" t="str">
        <f t="shared" si="5"/>
        <v/>
      </c>
      <c r="E139" s="4" t="str">
        <f t="shared" si="6"/>
        <v/>
      </c>
      <c r="F139" s="4" t="str">
        <f t="shared" si="7"/>
        <v/>
      </c>
      <c r="G139" s="4" t="str">
        <f t="shared" si="8"/>
        <v/>
      </c>
      <c r="H139" s="4" t="str">
        <f t="shared" si="9"/>
        <v/>
      </c>
      <c r="I139" s="4"/>
      <c r="J139" s="4"/>
      <c r="K139" s="7">
        <f t="shared" si="10"/>
        <v>132</v>
      </c>
      <c r="L139" s="25">
        <f t="shared" si="18"/>
        <v>49207</v>
      </c>
      <c r="M139" s="26" t="str">
        <f t="shared" si="11"/>
        <v>09/2034</v>
      </c>
      <c r="N139" s="4">
        <f t="shared" si="12"/>
        <v>68176.62104</v>
      </c>
      <c r="O139" s="4">
        <f t="shared" si="13"/>
        <v>252.2534978</v>
      </c>
      <c r="P139" s="4">
        <f t="shared" si="14"/>
        <v>1271.607317</v>
      </c>
      <c r="Q139" s="4">
        <f t="shared" si="15"/>
        <v>1523.860815</v>
      </c>
      <c r="R139" s="4">
        <f t="shared" si="16"/>
        <v>66905.01372</v>
      </c>
      <c r="S139" s="4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</row>
    <row r="140" ht="13.5" customHeight="1">
      <c r="A140" s="7" t="str">
        <f t="shared" si="3"/>
        <v/>
      </c>
      <c r="B140" s="19" t="str">
        <f t="shared" si="17"/>
        <v/>
      </c>
      <c r="C140" s="19"/>
      <c r="D140" s="4" t="str">
        <f t="shared" si="5"/>
        <v/>
      </c>
      <c r="E140" s="4" t="str">
        <f t="shared" si="6"/>
        <v/>
      </c>
      <c r="F140" s="4" t="str">
        <f t="shared" si="7"/>
        <v/>
      </c>
      <c r="G140" s="4" t="str">
        <f t="shared" si="8"/>
        <v/>
      </c>
      <c r="H140" s="4" t="str">
        <f t="shared" si="9"/>
        <v/>
      </c>
      <c r="I140" s="4"/>
      <c r="J140" s="4"/>
      <c r="K140" s="7">
        <f t="shared" si="10"/>
        <v>133</v>
      </c>
      <c r="L140" s="25">
        <f t="shared" si="18"/>
        <v>49237</v>
      </c>
      <c r="M140" s="26" t="str">
        <f t="shared" si="11"/>
        <v>10/2034</v>
      </c>
      <c r="N140" s="4">
        <f t="shared" si="12"/>
        <v>66905.01372</v>
      </c>
      <c r="O140" s="4">
        <f t="shared" si="13"/>
        <v>247.5485508</v>
      </c>
      <c r="P140" s="4">
        <f t="shared" si="14"/>
        <v>1276.312264</v>
      </c>
      <c r="Q140" s="4">
        <f t="shared" si="15"/>
        <v>1523.860815</v>
      </c>
      <c r="R140" s="4">
        <f t="shared" si="16"/>
        <v>65628.70145</v>
      </c>
      <c r="S140" s="4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</row>
    <row r="141" ht="13.5" customHeight="1">
      <c r="A141" s="7" t="str">
        <f t="shared" si="3"/>
        <v/>
      </c>
      <c r="B141" s="19" t="str">
        <f t="shared" si="17"/>
        <v/>
      </c>
      <c r="C141" s="19"/>
      <c r="D141" s="4" t="str">
        <f t="shared" si="5"/>
        <v/>
      </c>
      <c r="E141" s="4" t="str">
        <f t="shared" si="6"/>
        <v/>
      </c>
      <c r="F141" s="4" t="str">
        <f t="shared" si="7"/>
        <v/>
      </c>
      <c r="G141" s="4" t="str">
        <f t="shared" si="8"/>
        <v/>
      </c>
      <c r="H141" s="4" t="str">
        <f t="shared" si="9"/>
        <v/>
      </c>
      <c r="I141" s="4"/>
      <c r="J141" s="4"/>
      <c r="K141" s="7">
        <f t="shared" si="10"/>
        <v>134</v>
      </c>
      <c r="L141" s="25">
        <f t="shared" si="18"/>
        <v>49268</v>
      </c>
      <c r="M141" s="26" t="str">
        <f t="shared" si="11"/>
        <v>11/2034</v>
      </c>
      <c r="N141" s="4">
        <f t="shared" si="12"/>
        <v>65628.70145</v>
      </c>
      <c r="O141" s="4">
        <f t="shared" si="13"/>
        <v>242.8261954</v>
      </c>
      <c r="P141" s="4">
        <f t="shared" si="14"/>
        <v>1281.034619</v>
      </c>
      <c r="Q141" s="4">
        <f t="shared" si="15"/>
        <v>1523.860815</v>
      </c>
      <c r="R141" s="4">
        <f t="shared" si="16"/>
        <v>64347.66683</v>
      </c>
      <c r="S141" s="4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</row>
    <row r="142" ht="13.5" customHeight="1">
      <c r="A142" s="7" t="str">
        <f t="shared" si="3"/>
        <v/>
      </c>
      <c r="B142" s="19" t="str">
        <f t="shared" si="17"/>
        <v/>
      </c>
      <c r="C142" s="19"/>
      <c r="D142" s="4" t="str">
        <f t="shared" si="5"/>
        <v/>
      </c>
      <c r="E142" s="4" t="str">
        <f t="shared" si="6"/>
        <v/>
      </c>
      <c r="F142" s="4" t="str">
        <f t="shared" si="7"/>
        <v/>
      </c>
      <c r="G142" s="4" t="str">
        <f t="shared" si="8"/>
        <v/>
      </c>
      <c r="H142" s="4" t="str">
        <f t="shared" si="9"/>
        <v/>
      </c>
      <c r="I142" s="4"/>
      <c r="J142" s="4"/>
      <c r="K142" s="7">
        <f t="shared" si="10"/>
        <v>135</v>
      </c>
      <c r="L142" s="25">
        <f t="shared" si="18"/>
        <v>49298</v>
      </c>
      <c r="M142" s="26" t="str">
        <f t="shared" si="11"/>
        <v>12/2034</v>
      </c>
      <c r="N142" s="4">
        <f t="shared" si="12"/>
        <v>64347.66683</v>
      </c>
      <c r="O142" s="4">
        <f t="shared" si="13"/>
        <v>238.0863673</v>
      </c>
      <c r="P142" s="4">
        <f t="shared" si="14"/>
        <v>1285.774447</v>
      </c>
      <c r="Q142" s="4">
        <f t="shared" si="15"/>
        <v>1523.860815</v>
      </c>
      <c r="R142" s="4">
        <f t="shared" si="16"/>
        <v>63061.89239</v>
      </c>
      <c r="S142" s="4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</row>
    <row r="143" ht="13.5" customHeight="1">
      <c r="A143" s="7" t="str">
        <f t="shared" si="3"/>
        <v/>
      </c>
      <c r="B143" s="19" t="str">
        <f t="shared" si="17"/>
        <v/>
      </c>
      <c r="C143" s="19"/>
      <c r="D143" s="4" t="str">
        <f t="shared" si="5"/>
        <v/>
      </c>
      <c r="E143" s="4" t="str">
        <f t="shared" si="6"/>
        <v/>
      </c>
      <c r="F143" s="4" t="str">
        <f t="shared" si="7"/>
        <v/>
      </c>
      <c r="G143" s="4" t="str">
        <f t="shared" si="8"/>
        <v/>
      </c>
      <c r="H143" s="4" t="str">
        <f t="shared" si="9"/>
        <v/>
      </c>
      <c r="I143" s="4"/>
      <c r="J143" s="4"/>
      <c r="K143" s="7">
        <f t="shared" si="10"/>
        <v>136</v>
      </c>
      <c r="L143" s="25">
        <f t="shared" si="18"/>
        <v>49329</v>
      </c>
      <c r="M143" s="26" t="str">
        <f t="shared" si="11"/>
        <v>01/2035</v>
      </c>
      <c r="N143" s="4">
        <f t="shared" si="12"/>
        <v>63061.89239</v>
      </c>
      <c r="O143" s="4">
        <f t="shared" si="13"/>
        <v>233.3290018</v>
      </c>
      <c r="P143" s="4">
        <f t="shared" si="14"/>
        <v>1290.531813</v>
      </c>
      <c r="Q143" s="4">
        <f t="shared" si="15"/>
        <v>1523.860815</v>
      </c>
      <c r="R143" s="4">
        <f t="shared" si="16"/>
        <v>61771.36057</v>
      </c>
      <c r="S143" s="4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</row>
    <row r="144" ht="13.5" customHeight="1">
      <c r="A144" s="7" t="str">
        <f t="shared" si="3"/>
        <v/>
      </c>
      <c r="B144" s="19" t="str">
        <f t="shared" si="17"/>
        <v/>
      </c>
      <c r="C144" s="19"/>
      <c r="D144" s="4" t="str">
        <f t="shared" si="5"/>
        <v/>
      </c>
      <c r="E144" s="4" t="str">
        <f t="shared" si="6"/>
        <v/>
      </c>
      <c r="F144" s="4" t="str">
        <f t="shared" si="7"/>
        <v/>
      </c>
      <c r="G144" s="4" t="str">
        <f t="shared" si="8"/>
        <v/>
      </c>
      <c r="H144" s="4" t="str">
        <f t="shared" si="9"/>
        <v/>
      </c>
      <c r="I144" s="4"/>
      <c r="J144" s="4"/>
      <c r="K144" s="7">
        <f t="shared" si="10"/>
        <v>137</v>
      </c>
      <c r="L144" s="25">
        <f t="shared" si="18"/>
        <v>49360</v>
      </c>
      <c r="M144" s="26" t="str">
        <f t="shared" si="11"/>
        <v>02/2035</v>
      </c>
      <c r="N144" s="4">
        <f t="shared" si="12"/>
        <v>61771.36057</v>
      </c>
      <c r="O144" s="4">
        <f t="shared" si="13"/>
        <v>228.5540341</v>
      </c>
      <c r="P144" s="4">
        <f t="shared" si="14"/>
        <v>1295.306781</v>
      </c>
      <c r="Q144" s="4">
        <f t="shared" si="15"/>
        <v>1523.860815</v>
      </c>
      <c r="R144" s="4">
        <f t="shared" si="16"/>
        <v>60476.05379</v>
      </c>
      <c r="S144" s="4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</row>
    <row r="145" ht="13.5" customHeight="1">
      <c r="A145" s="7" t="str">
        <f t="shared" si="3"/>
        <v/>
      </c>
      <c r="B145" s="19" t="str">
        <f t="shared" si="17"/>
        <v/>
      </c>
      <c r="C145" s="19"/>
      <c r="D145" s="4" t="str">
        <f t="shared" si="5"/>
        <v/>
      </c>
      <c r="E145" s="4" t="str">
        <f t="shared" si="6"/>
        <v/>
      </c>
      <c r="F145" s="4" t="str">
        <f t="shared" si="7"/>
        <v/>
      </c>
      <c r="G145" s="4" t="str">
        <f t="shared" si="8"/>
        <v/>
      </c>
      <c r="H145" s="4" t="str">
        <f t="shared" si="9"/>
        <v/>
      </c>
      <c r="I145" s="4"/>
      <c r="J145" s="4"/>
      <c r="K145" s="7">
        <f t="shared" si="10"/>
        <v>138</v>
      </c>
      <c r="L145" s="25">
        <f t="shared" si="18"/>
        <v>49388</v>
      </c>
      <c r="M145" s="26" t="str">
        <f t="shared" si="11"/>
        <v>03/2035</v>
      </c>
      <c r="N145" s="4">
        <f t="shared" si="12"/>
        <v>60476.05379</v>
      </c>
      <c r="O145" s="4">
        <f t="shared" si="13"/>
        <v>223.761399</v>
      </c>
      <c r="P145" s="4">
        <f t="shared" si="14"/>
        <v>1300.099416</v>
      </c>
      <c r="Q145" s="4">
        <f t="shared" si="15"/>
        <v>1523.860815</v>
      </c>
      <c r="R145" s="4">
        <f t="shared" si="16"/>
        <v>59175.95438</v>
      </c>
      <c r="S145" s="4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</row>
    <row r="146" ht="13.5" customHeight="1">
      <c r="A146" s="7" t="str">
        <f t="shared" si="3"/>
        <v/>
      </c>
      <c r="B146" s="19" t="str">
        <f t="shared" si="17"/>
        <v/>
      </c>
      <c r="C146" s="19"/>
      <c r="D146" s="4" t="str">
        <f t="shared" si="5"/>
        <v/>
      </c>
      <c r="E146" s="4" t="str">
        <f t="shared" si="6"/>
        <v/>
      </c>
      <c r="F146" s="4" t="str">
        <f t="shared" si="7"/>
        <v/>
      </c>
      <c r="G146" s="4" t="str">
        <f t="shared" si="8"/>
        <v/>
      </c>
      <c r="H146" s="4" t="str">
        <f t="shared" si="9"/>
        <v/>
      </c>
      <c r="I146" s="4"/>
      <c r="J146" s="4"/>
      <c r="K146" s="7">
        <f t="shared" si="10"/>
        <v>139</v>
      </c>
      <c r="L146" s="25">
        <f t="shared" si="18"/>
        <v>49419</v>
      </c>
      <c r="M146" s="26" t="str">
        <f t="shared" si="11"/>
        <v>04/2035</v>
      </c>
      <c r="N146" s="4">
        <f t="shared" si="12"/>
        <v>59175.95438</v>
      </c>
      <c r="O146" s="4">
        <f t="shared" si="13"/>
        <v>218.9510312</v>
      </c>
      <c r="P146" s="4">
        <f t="shared" si="14"/>
        <v>1304.909784</v>
      </c>
      <c r="Q146" s="4">
        <f t="shared" si="15"/>
        <v>1523.860815</v>
      </c>
      <c r="R146" s="4">
        <f t="shared" si="16"/>
        <v>57871.04459</v>
      </c>
      <c r="S146" s="4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</row>
    <row r="147" ht="13.5" customHeight="1">
      <c r="A147" s="7" t="str">
        <f t="shared" si="3"/>
        <v/>
      </c>
      <c r="B147" s="19" t="str">
        <f t="shared" si="17"/>
        <v/>
      </c>
      <c r="C147" s="19"/>
      <c r="D147" s="4" t="str">
        <f t="shared" si="5"/>
        <v/>
      </c>
      <c r="E147" s="4" t="str">
        <f t="shared" si="6"/>
        <v/>
      </c>
      <c r="F147" s="4" t="str">
        <f t="shared" si="7"/>
        <v/>
      </c>
      <c r="G147" s="4" t="str">
        <f t="shared" si="8"/>
        <v/>
      </c>
      <c r="H147" s="4" t="str">
        <f t="shared" si="9"/>
        <v/>
      </c>
      <c r="I147" s="4"/>
      <c r="J147" s="4"/>
      <c r="K147" s="7">
        <f t="shared" si="10"/>
        <v>140</v>
      </c>
      <c r="L147" s="25">
        <f t="shared" si="18"/>
        <v>49449</v>
      </c>
      <c r="M147" s="26" t="str">
        <f t="shared" si="11"/>
        <v>05/2035</v>
      </c>
      <c r="N147" s="4">
        <f t="shared" si="12"/>
        <v>57871.04459</v>
      </c>
      <c r="O147" s="4">
        <f t="shared" si="13"/>
        <v>214.122865</v>
      </c>
      <c r="P147" s="4">
        <f t="shared" si="14"/>
        <v>1309.73795</v>
      </c>
      <c r="Q147" s="4">
        <f t="shared" si="15"/>
        <v>1523.860815</v>
      </c>
      <c r="R147" s="4">
        <f t="shared" si="16"/>
        <v>56561.30664</v>
      </c>
      <c r="S147" s="4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</row>
    <row r="148" ht="13.5" customHeight="1">
      <c r="A148" s="7" t="str">
        <f t="shared" si="3"/>
        <v/>
      </c>
      <c r="B148" s="19" t="str">
        <f t="shared" si="17"/>
        <v/>
      </c>
      <c r="C148" s="19"/>
      <c r="D148" s="4" t="str">
        <f t="shared" si="5"/>
        <v/>
      </c>
      <c r="E148" s="4" t="str">
        <f t="shared" si="6"/>
        <v/>
      </c>
      <c r="F148" s="4" t="str">
        <f t="shared" si="7"/>
        <v/>
      </c>
      <c r="G148" s="4" t="str">
        <f t="shared" si="8"/>
        <v/>
      </c>
      <c r="H148" s="4" t="str">
        <f t="shared" si="9"/>
        <v/>
      </c>
      <c r="I148" s="4"/>
      <c r="J148" s="4"/>
      <c r="K148" s="7">
        <f t="shared" si="10"/>
        <v>141</v>
      </c>
      <c r="L148" s="25">
        <f t="shared" si="18"/>
        <v>49480</v>
      </c>
      <c r="M148" s="26" t="str">
        <f t="shared" si="11"/>
        <v>06/2035</v>
      </c>
      <c r="N148" s="4">
        <f t="shared" si="12"/>
        <v>56561.30664</v>
      </c>
      <c r="O148" s="4">
        <f t="shared" si="13"/>
        <v>209.2768346</v>
      </c>
      <c r="P148" s="4">
        <f t="shared" si="14"/>
        <v>1314.58398</v>
      </c>
      <c r="Q148" s="4">
        <f t="shared" si="15"/>
        <v>1523.860815</v>
      </c>
      <c r="R148" s="4">
        <f t="shared" si="16"/>
        <v>55246.72266</v>
      </c>
      <c r="S148" s="4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</row>
    <row r="149" ht="13.5" customHeight="1">
      <c r="A149" s="7" t="str">
        <f t="shared" si="3"/>
        <v/>
      </c>
      <c r="B149" s="19" t="str">
        <f t="shared" si="17"/>
        <v/>
      </c>
      <c r="C149" s="19"/>
      <c r="D149" s="4" t="str">
        <f t="shared" si="5"/>
        <v/>
      </c>
      <c r="E149" s="4" t="str">
        <f t="shared" si="6"/>
        <v/>
      </c>
      <c r="F149" s="4" t="str">
        <f t="shared" si="7"/>
        <v/>
      </c>
      <c r="G149" s="4" t="str">
        <f t="shared" si="8"/>
        <v/>
      </c>
      <c r="H149" s="4" t="str">
        <f t="shared" si="9"/>
        <v/>
      </c>
      <c r="I149" s="4"/>
      <c r="J149" s="4"/>
      <c r="K149" s="7">
        <f t="shared" si="10"/>
        <v>142</v>
      </c>
      <c r="L149" s="25">
        <f t="shared" si="18"/>
        <v>49510</v>
      </c>
      <c r="M149" s="26" t="str">
        <f t="shared" si="11"/>
        <v>07/2035</v>
      </c>
      <c r="N149" s="4">
        <f t="shared" si="12"/>
        <v>55246.72266</v>
      </c>
      <c r="O149" s="4">
        <f t="shared" si="13"/>
        <v>204.4128739</v>
      </c>
      <c r="P149" s="4">
        <f t="shared" si="14"/>
        <v>1319.447941</v>
      </c>
      <c r="Q149" s="4">
        <f t="shared" si="15"/>
        <v>1523.860815</v>
      </c>
      <c r="R149" s="4">
        <f t="shared" si="16"/>
        <v>53927.27472</v>
      </c>
      <c r="S149" s="4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</row>
    <row r="150" ht="13.5" customHeight="1">
      <c r="A150" s="7" t="str">
        <f t="shared" si="3"/>
        <v/>
      </c>
      <c r="B150" s="19" t="str">
        <f t="shared" si="17"/>
        <v/>
      </c>
      <c r="C150" s="19"/>
      <c r="D150" s="4" t="str">
        <f t="shared" si="5"/>
        <v/>
      </c>
      <c r="E150" s="4" t="str">
        <f t="shared" si="6"/>
        <v/>
      </c>
      <c r="F150" s="4" t="str">
        <f t="shared" si="7"/>
        <v/>
      </c>
      <c r="G150" s="4" t="str">
        <f t="shared" si="8"/>
        <v/>
      </c>
      <c r="H150" s="4" t="str">
        <f t="shared" si="9"/>
        <v/>
      </c>
      <c r="I150" s="4"/>
      <c r="J150" s="4"/>
      <c r="K150" s="7">
        <f t="shared" si="10"/>
        <v>143</v>
      </c>
      <c r="L150" s="25">
        <f t="shared" si="18"/>
        <v>49541</v>
      </c>
      <c r="M150" s="26" t="str">
        <f t="shared" si="11"/>
        <v>08/2035</v>
      </c>
      <c r="N150" s="4">
        <f t="shared" si="12"/>
        <v>53927.27472</v>
      </c>
      <c r="O150" s="4">
        <f t="shared" si="13"/>
        <v>199.5309165</v>
      </c>
      <c r="P150" s="4">
        <f t="shared" si="14"/>
        <v>1324.329898</v>
      </c>
      <c r="Q150" s="4">
        <f t="shared" si="15"/>
        <v>1523.860815</v>
      </c>
      <c r="R150" s="4">
        <f t="shared" si="16"/>
        <v>52602.94483</v>
      </c>
      <c r="S150" s="4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</row>
    <row r="151" ht="13.5" customHeight="1">
      <c r="A151" s="7" t="str">
        <f t="shared" si="3"/>
        <v/>
      </c>
      <c r="B151" s="19" t="str">
        <f t="shared" si="17"/>
        <v/>
      </c>
      <c r="C151" s="19"/>
      <c r="D151" s="4" t="str">
        <f t="shared" si="5"/>
        <v/>
      </c>
      <c r="E151" s="4" t="str">
        <f t="shared" si="6"/>
        <v/>
      </c>
      <c r="F151" s="4" t="str">
        <f t="shared" si="7"/>
        <v/>
      </c>
      <c r="G151" s="4" t="str">
        <f t="shared" si="8"/>
        <v/>
      </c>
      <c r="H151" s="4" t="str">
        <f t="shared" si="9"/>
        <v/>
      </c>
      <c r="I151" s="4"/>
      <c r="J151" s="4"/>
      <c r="K151" s="7">
        <f t="shared" si="10"/>
        <v>144</v>
      </c>
      <c r="L151" s="25">
        <f t="shared" si="18"/>
        <v>49572</v>
      </c>
      <c r="M151" s="26" t="str">
        <f t="shared" si="11"/>
        <v>09/2035</v>
      </c>
      <c r="N151" s="4">
        <f t="shared" si="12"/>
        <v>52602.94483</v>
      </c>
      <c r="O151" s="4">
        <f t="shared" si="13"/>
        <v>194.6308959</v>
      </c>
      <c r="P151" s="4">
        <f t="shared" si="14"/>
        <v>1329.229919</v>
      </c>
      <c r="Q151" s="4">
        <f t="shared" si="15"/>
        <v>1523.860815</v>
      </c>
      <c r="R151" s="4">
        <f t="shared" si="16"/>
        <v>51273.71491</v>
      </c>
      <c r="S151" s="4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</row>
    <row r="152" ht="13.5" customHeight="1">
      <c r="A152" s="7" t="str">
        <f t="shared" si="3"/>
        <v/>
      </c>
      <c r="B152" s="19" t="str">
        <f t="shared" si="17"/>
        <v/>
      </c>
      <c r="C152" s="19"/>
      <c r="D152" s="4" t="str">
        <f t="shared" si="5"/>
        <v/>
      </c>
      <c r="E152" s="4" t="str">
        <f t="shared" si="6"/>
        <v/>
      </c>
      <c r="F152" s="4" t="str">
        <f t="shared" si="7"/>
        <v/>
      </c>
      <c r="G152" s="4" t="str">
        <f t="shared" si="8"/>
        <v/>
      </c>
      <c r="H152" s="4" t="str">
        <f t="shared" si="9"/>
        <v/>
      </c>
      <c r="I152" s="4"/>
      <c r="J152" s="4"/>
      <c r="K152" s="7">
        <f t="shared" si="10"/>
        <v>145</v>
      </c>
      <c r="L152" s="25">
        <f t="shared" si="18"/>
        <v>49602</v>
      </c>
      <c r="M152" s="26" t="str">
        <f t="shared" si="11"/>
        <v>10/2035</v>
      </c>
      <c r="N152" s="4">
        <f t="shared" si="12"/>
        <v>51273.71491</v>
      </c>
      <c r="O152" s="4">
        <f t="shared" si="13"/>
        <v>189.7127452</v>
      </c>
      <c r="P152" s="4">
        <f t="shared" si="14"/>
        <v>1334.14807</v>
      </c>
      <c r="Q152" s="4">
        <f t="shared" si="15"/>
        <v>1523.860815</v>
      </c>
      <c r="R152" s="4">
        <f t="shared" si="16"/>
        <v>49939.56684</v>
      </c>
      <c r="S152" s="4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</row>
    <row r="153" ht="13.5" customHeight="1">
      <c r="A153" s="7" t="str">
        <f t="shared" si="3"/>
        <v/>
      </c>
      <c r="B153" s="19" t="str">
        <f t="shared" si="17"/>
        <v/>
      </c>
      <c r="C153" s="19"/>
      <c r="D153" s="4" t="str">
        <f t="shared" si="5"/>
        <v/>
      </c>
      <c r="E153" s="4" t="str">
        <f t="shared" si="6"/>
        <v/>
      </c>
      <c r="F153" s="4" t="str">
        <f t="shared" si="7"/>
        <v/>
      </c>
      <c r="G153" s="4" t="str">
        <f t="shared" si="8"/>
        <v/>
      </c>
      <c r="H153" s="4" t="str">
        <f t="shared" si="9"/>
        <v/>
      </c>
      <c r="I153" s="4"/>
      <c r="J153" s="4"/>
      <c r="K153" s="7">
        <f t="shared" si="10"/>
        <v>146</v>
      </c>
      <c r="L153" s="25">
        <f t="shared" si="18"/>
        <v>49633</v>
      </c>
      <c r="M153" s="26" t="str">
        <f t="shared" si="11"/>
        <v>11/2035</v>
      </c>
      <c r="N153" s="4">
        <f t="shared" si="12"/>
        <v>49939.56684</v>
      </c>
      <c r="O153" s="4">
        <f t="shared" si="13"/>
        <v>184.7763973</v>
      </c>
      <c r="P153" s="4">
        <f t="shared" si="14"/>
        <v>1339.084417</v>
      </c>
      <c r="Q153" s="4">
        <f t="shared" si="15"/>
        <v>1523.860815</v>
      </c>
      <c r="R153" s="4">
        <f t="shared" si="16"/>
        <v>48600.48242</v>
      </c>
      <c r="S153" s="4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</row>
    <row r="154" ht="13.5" customHeight="1">
      <c r="A154" s="7" t="str">
        <f t="shared" si="3"/>
        <v/>
      </c>
      <c r="B154" s="19" t="str">
        <f t="shared" si="17"/>
        <v/>
      </c>
      <c r="C154" s="19"/>
      <c r="D154" s="4" t="str">
        <f t="shared" si="5"/>
        <v/>
      </c>
      <c r="E154" s="4" t="str">
        <f t="shared" si="6"/>
        <v/>
      </c>
      <c r="F154" s="4" t="str">
        <f t="shared" si="7"/>
        <v/>
      </c>
      <c r="G154" s="4" t="str">
        <f t="shared" si="8"/>
        <v/>
      </c>
      <c r="H154" s="4" t="str">
        <f t="shared" si="9"/>
        <v/>
      </c>
      <c r="I154" s="4"/>
      <c r="J154" s="4"/>
      <c r="K154" s="7">
        <f t="shared" si="10"/>
        <v>147</v>
      </c>
      <c r="L154" s="25">
        <f t="shared" si="18"/>
        <v>49663</v>
      </c>
      <c r="M154" s="26" t="str">
        <f t="shared" si="11"/>
        <v>12/2035</v>
      </c>
      <c r="N154" s="4">
        <f t="shared" si="12"/>
        <v>48600.48242</v>
      </c>
      <c r="O154" s="4">
        <f t="shared" si="13"/>
        <v>179.821785</v>
      </c>
      <c r="P154" s="4">
        <f t="shared" si="14"/>
        <v>1344.03903</v>
      </c>
      <c r="Q154" s="4">
        <f t="shared" si="15"/>
        <v>1523.860815</v>
      </c>
      <c r="R154" s="4">
        <f t="shared" si="16"/>
        <v>47256.44339</v>
      </c>
      <c r="S154" s="4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</row>
    <row r="155" ht="13.5" customHeight="1">
      <c r="A155" s="7" t="str">
        <f t="shared" si="3"/>
        <v/>
      </c>
      <c r="B155" s="19" t="str">
        <f t="shared" si="17"/>
        <v/>
      </c>
      <c r="C155" s="19"/>
      <c r="D155" s="4" t="str">
        <f t="shared" si="5"/>
        <v/>
      </c>
      <c r="E155" s="4" t="str">
        <f t="shared" si="6"/>
        <v/>
      </c>
      <c r="F155" s="4" t="str">
        <f t="shared" si="7"/>
        <v/>
      </c>
      <c r="G155" s="4" t="str">
        <f t="shared" si="8"/>
        <v/>
      </c>
      <c r="H155" s="4" t="str">
        <f t="shared" si="9"/>
        <v/>
      </c>
      <c r="I155" s="4"/>
      <c r="J155" s="4"/>
      <c r="K155" s="7">
        <f t="shared" si="10"/>
        <v>148</v>
      </c>
      <c r="L155" s="25">
        <f t="shared" si="18"/>
        <v>49694</v>
      </c>
      <c r="M155" s="26" t="str">
        <f t="shared" si="11"/>
        <v>01/2036</v>
      </c>
      <c r="N155" s="4">
        <f t="shared" si="12"/>
        <v>47256.44339</v>
      </c>
      <c r="O155" s="4">
        <f t="shared" si="13"/>
        <v>174.8488405</v>
      </c>
      <c r="P155" s="4">
        <f t="shared" si="14"/>
        <v>1349.011974</v>
      </c>
      <c r="Q155" s="4">
        <f t="shared" si="15"/>
        <v>1523.860815</v>
      </c>
      <c r="R155" s="4">
        <f t="shared" si="16"/>
        <v>45907.43142</v>
      </c>
      <c r="S155" s="4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</row>
    <row r="156" ht="13.5" customHeight="1">
      <c r="A156" s="7" t="str">
        <f t="shared" si="3"/>
        <v/>
      </c>
      <c r="B156" s="19" t="str">
        <f t="shared" si="17"/>
        <v/>
      </c>
      <c r="C156" s="19"/>
      <c r="D156" s="4" t="str">
        <f t="shared" si="5"/>
        <v/>
      </c>
      <c r="E156" s="4" t="str">
        <f t="shared" si="6"/>
        <v/>
      </c>
      <c r="F156" s="4" t="str">
        <f t="shared" si="7"/>
        <v/>
      </c>
      <c r="G156" s="4" t="str">
        <f t="shared" si="8"/>
        <v/>
      </c>
      <c r="H156" s="4" t="str">
        <f t="shared" si="9"/>
        <v/>
      </c>
      <c r="I156" s="4"/>
      <c r="J156" s="4"/>
      <c r="K156" s="7">
        <f t="shared" si="10"/>
        <v>149</v>
      </c>
      <c r="L156" s="25">
        <f t="shared" si="18"/>
        <v>49725</v>
      </c>
      <c r="M156" s="26" t="str">
        <f t="shared" si="11"/>
        <v>02/2036</v>
      </c>
      <c r="N156" s="4">
        <f t="shared" si="12"/>
        <v>45907.43142</v>
      </c>
      <c r="O156" s="4">
        <f t="shared" si="13"/>
        <v>169.8574962</v>
      </c>
      <c r="P156" s="4">
        <f t="shared" si="14"/>
        <v>1354.003319</v>
      </c>
      <c r="Q156" s="4">
        <f t="shared" si="15"/>
        <v>1523.860815</v>
      </c>
      <c r="R156" s="4">
        <f t="shared" si="16"/>
        <v>44553.4281</v>
      </c>
      <c r="S156" s="4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</row>
    <row r="157" ht="13.5" customHeight="1">
      <c r="A157" s="7" t="str">
        <f t="shared" si="3"/>
        <v/>
      </c>
      <c r="B157" s="19" t="str">
        <f t="shared" si="17"/>
        <v/>
      </c>
      <c r="C157" s="19"/>
      <c r="D157" s="4" t="str">
        <f t="shared" si="5"/>
        <v/>
      </c>
      <c r="E157" s="4" t="str">
        <f t="shared" si="6"/>
        <v/>
      </c>
      <c r="F157" s="4" t="str">
        <f t="shared" si="7"/>
        <v/>
      </c>
      <c r="G157" s="4" t="str">
        <f t="shared" si="8"/>
        <v/>
      </c>
      <c r="H157" s="4" t="str">
        <f t="shared" si="9"/>
        <v/>
      </c>
      <c r="I157" s="4"/>
      <c r="J157" s="4"/>
      <c r="K157" s="7">
        <f t="shared" si="10"/>
        <v>150</v>
      </c>
      <c r="L157" s="25">
        <f t="shared" si="18"/>
        <v>49754</v>
      </c>
      <c r="M157" s="26" t="str">
        <f t="shared" si="11"/>
        <v>03/2036</v>
      </c>
      <c r="N157" s="4">
        <f t="shared" si="12"/>
        <v>44553.4281</v>
      </c>
      <c r="O157" s="4">
        <f t="shared" si="13"/>
        <v>164.847684</v>
      </c>
      <c r="P157" s="4">
        <f t="shared" si="14"/>
        <v>1359.013131</v>
      </c>
      <c r="Q157" s="4">
        <f t="shared" si="15"/>
        <v>1523.860815</v>
      </c>
      <c r="R157" s="4">
        <f t="shared" si="16"/>
        <v>43194.41497</v>
      </c>
      <c r="S157" s="4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</row>
    <row r="158" ht="13.5" customHeight="1">
      <c r="A158" s="7" t="str">
        <f t="shared" si="3"/>
        <v/>
      </c>
      <c r="B158" s="19" t="str">
        <f t="shared" si="17"/>
        <v/>
      </c>
      <c r="C158" s="19"/>
      <c r="D158" s="4" t="str">
        <f t="shared" si="5"/>
        <v/>
      </c>
      <c r="E158" s="4" t="str">
        <f t="shared" si="6"/>
        <v/>
      </c>
      <c r="F158" s="4" t="str">
        <f t="shared" si="7"/>
        <v/>
      </c>
      <c r="G158" s="4" t="str">
        <f t="shared" si="8"/>
        <v/>
      </c>
      <c r="H158" s="4" t="str">
        <f t="shared" si="9"/>
        <v/>
      </c>
      <c r="I158" s="4"/>
      <c r="J158" s="4"/>
      <c r="K158" s="7">
        <f t="shared" si="10"/>
        <v>151</v>
      </c>
      <c r="L158" s="25">
        <f t="shared" si="18"/>
        <v>49785</v>
      </c>
      <c r="M158" s="26" t="str">
        <f t="shared" si="11"/>
        <v>04/2036</v>
      </c>
      <c r="N158" s="4">
        <f t="shared" si="12"/>
        <v>43194.41497</v>
      </c>
      <c r="O158" s="4">
        <f t="shared" si="13"/>
        <v>159.8193354</v>
      </c>
      <c r="P158" s="4">
        <f t="shared" si="14"/>
        <v>1364.041479</v>
      </c>
      <c r="Q158" s="4">
        <f t="shared" si="15"/>
        <v>1523.860815</v>
      </c>
      <c r="R158" s="4">
        <f t="shared" si="16"/>
        <v>41830.37349</v>
      </c>
      <c r="S158" s="4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</row>
    <row r="159" ht="13.5" customHeight="1">
      <c r="A159" s="7" t="str">
        <f t="shared" si="3"/>
        <v/>
      </c>
      <c r="B159" s="19" t="str">
        <f t="shared" si="17"/>
        <v/>
      </c>
      <c r="C159" s="19"/>
      <c r="D159" s="4" t="str">
        <f t="shared" si="5"/>
        <v/>
      </c>
      <c r="E159" s="4" t="str">
        <f t="shared" si="6"/>
        <v/>
      </c>
      <c r="F159" s="4" t="str">
        <f t="shared" si="7"/>
        <v/>
      </c>
      <c r="G159" s="4" t="str">
        <f t="shared" si="8"/>
        <v/>
      </c>
      <c r="H159" s="4" t="str">
        <f t="shared" si="9"/>
        <v/>
      </c>
      <c r="I159" s="4"/>
      <c r="J159" s="4"/>
      <c r="K159" s="7">
        <f t="shared" si="10"/>
        <v>152</v>
      </c>
      <c r="L159" s="25">
        <f t="shared" si="18"/>
        <v>49815</v>
      </c>
      <c r="M159" s="26" t="str">
        <f t="shared" si="11"/>
        <v>05/2036</v>
      </c>
      <c r="N159" s="4">
        <f t="shared" si="12"/>
        <v>41830.37349</v>
      </c>
      <c r="O159" s="4">
        <f t="shared" si="13"/>
        <v>154.7723819</v>
      </c>
      <c r="P159" s="4">
        <f t="shared" si="14"/>
        <v>1369.088433</v>
      </c>
      <c r="Q159" s="4">
        <f t="shared" si="15"/>
        <v>1523.860815</v>
      </c>
      <c r="R159" s="4">
        <f t="shared" si="16"/>
        <v>40461.28505</v>
      </c>
      <c r="S159" s="4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</row>
    <row r="160" ht="13.5" customHeight="1">
      <c r="A160" s="7" t="str">
        <f t="shared" si="3"/>
        <v/>
      </c>
      <c r="B160" s="19" t="str">
        <f t="shared" si="17"/>
        <v/>
      </c>
      <c r="C160" s="19"/>
      <c r="D160" s="4" t="str">
        <f t="shared" si="5"/>
        <v/>
      </c>
      <c r="E160" s="4" t="str">
        <f t="shared" si="6"/>
        <v/>
      </c>
      <c r="F160" s="4" t="str">
        <f t="shared" si="7"/>
        <v/>
      </c>
      <c r="G160" s="4" t="str">
        <f t="shared" si="8"/>
        <v/>
      </c>
      <c r="H160" s="4" t="str">
        <f t="shared" si="9"/>
        <v/>
      </c>
      <c r="I160" s="4"/>
      <c r="J160" s="4"/>
      <c r="K160" s="7">
        <f t="shared" si="10"/>
        <v>153</v>
      </c>
      <c r="L160" s="25">
        <f t="shared" si="18"/>
        <v>49846</v>
      </c>
      <c r="M160" s="26" t="str">
        <f t="shared" si="11"/>
        <v>06/2036</v>
      </c>
      <c r="N160" s="4">
        <f t="shared" si="12"/>
        <v>40461.28505</v>
      </c>
      <c r="O160" s="4">
        <f t="shared" si="13"/>
        <v>149.7067547</v>
      </c>
      <c r="P160" s="4">
        <f t="shared" si="14"/>
        <v>1374.15406</v>
      </c>
      <c r="Q160" s="4">
        <f t="shared" si="15"/>
        <v>1523.860815</v>
      </c>
      <c r="R160" s="4">
        <f t="shared" si="16"/>
        <v>39087.13099</v>
      </c>
      <c r="S160" s="4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</row>
    <row r="161" ht="13.5" customHeight="1">
      <c r="A161" s="7" t="str">
        <f t="shared" si="3"/>
        <v/>
      </c>
      <c r="B161" s="19" t="str">
        <f t="shared" si="17"/>
        <v/>
      </c>
      <c r="C161" s="19"/>
      <c r="D161" s="4" t="str">
        <f t="shared" si="5"/>
        <v/>
      </c>
      <c r="E161" s="4" t="str">
        <f t="shared" si="6"/>
        <v/>
      </c>
      <c r="F161" s="4" t="str">
        <f t="shared" si="7"/>
        <v/>
      </c>
      <c r="G161" s="4" t="str">
        <f t="shared" si="8"/>
        <v/>
      </c>
      <c r="H161" s="4" t="str">
        <f t="shared" si="9"/>
        <v/>
      </c>
      <c r="I161" s="4"/>
      <c r="J161" s="4"/>
      <c r="K161" s="7">
        <f t="shared" si="10"/>
        <v>154</v>
      </c>
      <c r="L161" s="25">
        <f t="shared" si="18"/>
        <v>49876</v>
      </c>
      <c r="M161" s="26" t="str">
        <f t="shared" si="11"/>
        <v>07/2036</v>
      </c>
      <c r="N161" s="4">
        <f t="shared" si="12"/>
        <v>39087.13099</v>
      </c>
      <c r="O161" s="4">
        <f t="shared" si="13"/>
        <v>144.6223847</v>
      </c>
      <c r="P161" s="4">
        <f t="shared" si="14"/>
        <v>1379.23843</v>
      </c>
      <c r="Q161" s="4">
        <f t="shared" si="15"/>
        <v>1523.860815</v>
      </c>
      <c r="R161" s="4">
        <f t="shared" si="16"/>
        <v>37707.89256</v>
      </c>
      <c r="S161" s="4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</row>
    <row r="162" ht="13.5" customHeight="1">
      <c r="A162" s="7" t="str">
        <f t="shared" si="3"/>
        <v/>
      </c>
      <c r="B162" s="19" t="str">
        <f t="shared" si="17"/>
        <v/>
      </c>
      <c r="C162" s="19"/>
      <c r="D162" s="4" t="str">
        <f t="shared" si="5"/>
        <v/>
      </c>
      <c r="E162" s="4" t="str">
        <f t="shared" si="6"/>
        <v/>
      </c>
      <c r="F162" s="4" t="str">
        <f t="shared" si="7"/>
        <v/>
      </c>
      <c r="G162" s="4" t="str">
        <f t="shared" si="8"/>
        <v/>
      </c>
      <c r="H162" s="4" t="str">
        <f t="shared" si="9"/>
        <v/>
      </c>
      <c r="I162" s="4"/>
      <c r="J162" s="4"/>
      <c r="K162" s="7">
        <f t="shared" si="10"/>
        <v>155</v>
      </c>
      <c r="L162" s="25">
        <f t="shared" si="18"/>
        <v>49907</v>
      </c>
      <c r="M162" s="26" t="str">
        <f t="shared" si="11"/>
        <v>08/2036</v>
      </c>
      <c r="N162" s="4">
        <f t="shared" si="12"/>
        <v>37707.89256</v>
      </c>
      <c r="O162" s="4">
        <f t="shared" si="13"/>
        <v>139.5192025</v>
      </c>
      <c r="P162" s="4">
        <f t="shared" si="14"/>
        <v>1384.341612</v>
      </c>
      <c r="Q162" s="4">
        <f t="shared" si="15"/>
        <v>1523.860815</v>
      </c>
      <c r="R162" s="4">
        <f t="shared" si="16"/>
        <v>36323.55095</v>
      </c>
      <c r="S162" s="4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</row>
    <row r="163" ht="13.5" customHeight="1">
      <c r="A163" s="7" t="str">
        <f t="shared" si="3"/>
        <v/>
      </c>
      <c r="B163" s="19" t="str">
        <f t="shared" si="17"/>
        <v/>
      </c>
      <c r="C163" s="19"/>
      <c r="D163" s="4" t="str">
        <f t="shared" si="5"/>
        <v/>
      </c>
      <c r="E163" s="4" t="str">
        <f t="shared" si="6"/>
        <v/>
      </c>
      <c r="F163" s="4" t="str">
        <f t="shared" si="7"/>
        <v/>
      </c>
      <c r="G163" s="4" t="str">
        <f t="shared" si="8"/>
        <v/>
      </c>
      <c r="H163" s="4" t="str">
        <f t="shared" si="9"/>
        <v/>
      </c>
      <c r="I163" s="4"/>
      <c r="J163" s="4"/>
      <c r="K163" s="7">
        <f t="shared" si="10"/>
        <v>156</v>
      </c>
      <c r="L163" s="25">
        <f t="shared" si="18"/>
        <v>49938</v>
      </c>
      <c r="M163" s="26" t="str">
        <f t="shared" si="11"/>
        <v>09/2036</v>
      </c>
      <c r="N163" s="4">
        <f t="shared" si="12"/>
        <v>36323.55095</v>
      </c>
      <c r="O163" s="4">
        <f t="shared" si="13"/>
        <v>134.3971385</v>
      </c>
      <c r="P163" s="4">
        <f t="shared" si="14"/>
        <v>1389.463676</v>
      </c>
      <c r="Q163" s="4">
        <f t="shared" si="15"/>
        <v>1523.860815</v>
      </c>
      <c r="R163" s="4">
        <f t="shared" si="16"/>
        <v>34934.08727</v>
      </c>
      <c r="S163" s="4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</row>
    <row r="164" ht="13.5" customHeight="1">
      <c r="A164" s="7" t="str">
        <f t="shared" si="3"/>
        <v/>
      </c>
      <c r="B164" s="19" t="str">
        <f t="shared" si="17"/>
        <v/>
      </c>
      <c r="C164" s="19"/>
      <c r="D164" s="4" t="str">
        <f t="shared" si="5"/>
        <v/>
      </c>
      <c r="E164" s="4" t="str">
        <f t="shared" si="6"/>
        <v/>
      </c>
      <c r="F164" s="4" t="str">
        <f t="shared" si="7"/>
        <v/>
      </c>
      <c r="G164" s="4" t="str">
        <f t="shared" si="8"/>
        <v/>
      </c>
      <c r="H164" s="4" t="str">
        <f t="shared" si="9"/>
        <v/>
      </c>
      <c r="I164" s="4"/>
      <c r="J164" s="4"/>
      <c r="K164" s="7">
        <f t="shared" si="10"/>
        <v>157</v>
      </c>
      <c r="L164" s="25">
        <f t="shared" si="18"/>
        <v>49968</v>
      </c>
      <c r="M164" s="26" t="str">
        <f t="shared" si="11"/>
        <v>10/2036</v>
      </c>
      <c r="N164" s="4">
        <f t="shared" si="12"/>
        <v>34934.08727</v>
      </c>
      <c r="O164" s="4">
        <f t="shared" si="13"/>
        <v>129.2561229</v>
      </c>
      <c r="P164" s="4">
        <f t="shared" si="14"/>
        <v>1394.604692</v>
      </c>
      <c r="Q164" s="4">
        <f t="shared" si="15"/>
        <v>1523.860815</v>
      </c>
      <c r="R164" s="4">
        <f t="shared" si="16"/>
        <v>33539.48258</v>
      </c>
      <c r="S164" s="4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</row>
    <row r="165" ht="13.5" customHeight="1">
      <c r="A165" s="7" t="str">
        <f t="shared" si="3"/>
        <v/>
      </c>
      <c r="B165" s="19" t="str">
        <f t="shared" si="17"/>
        <v/>
      </c>
      <c r="C165" s="19"/>
      <c r="D165" s="4" t="str">
        <f t="shared" si="5"/>
        <v/>
      </c>
      <c r="E165" s="4" t="str">
        <f t="shared" si="6"/>
        <v/>
      </c>
      <c r="F165" s="4" t="str">
        <f t="shared" si="7"/>
        <v/>
      </c>
      <c r="G165" s="4" t="str">
        <f t="shared" si="8"/>
        <v/>
      </c>
      <c r="H165" s="4" t="str">
        <f t="shared" si="9"/>
        <v/>
      </c>
      <c r="I165" s="4"/>
      <c r="J165" s="4"/>
      <c r="K165" s="7">
        <f t="shared" si="10"/>
        <v>158</v>
      </c>
      <c r="L165" s="25">
        <f t="shared" si="18"/>
        <v>49999</v>
      </c>
      <c r="M165" s="26" t="str">
        <f t="shared" si="11"/>
        <v>11/2036</v>
      </c>
      <c r="N165" s="4">
        <f t="shared" si="12"/>
        <v>33539.48258</v>
      </c>
      <c r="O165" s="4">
        <f t="shared" si="13"/>
        <v>124.0960856</v>
      </c>
      <c r="P165" s="4">
        <f t="shared" si="14"/>
        <v>1399.764729</v>
      </c>
      <c r="Q165" s="4">
        <f t="shared" si="15"/>
        <v>1523.860815</v>
      </c>
      <c r="R165" s="4">
        <f t="shared" si="16"/>
        <v>32139.71785</v>
      </c>
      <c r="S165" s="4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</row>
    <row r="166" ht="13.5" customHeight="1">
      <c r="A166" s="7" t="str">
        <f t="shared" si="3"/>
        <v/>
      </c>
      <c r="B166" s="19" t="str">
        <f t="shared" si="17"/>
        <v/>
      </c>
      <c r="C166" s="19"/>
      <c r="D166" s="4" t="str">
        <f t="shared" si="5"/>
        <v/>
      </c>
      <c r="E166" s="4" t="str">
        <f t="shared" si="6"/>
        <v/>
      </c>
      <c r="F166" s="4" t="str">
        <f t="shared" si="7"/>
        <v/>
      </c>
      <c r="G166" s="4" t="str">
        <f t="shared" si="8"/>
        <v/>
      </c>
      <c r="H166" s="4" t="str">
        <f t="shared" si="9"/>
        <v/>
      </c>
      <c r="I166" s="4"/>
      <c r="J166" s="4"/>
      <c r="K166" s="7">
        <f t="shared" si="10"/>
        <v>159</v>
      </c>
      <c r="L166" s="25">
        <f t="shared" si="18"/>
        <v>50029</v>
      </c>
      <c r="M166" s="26" t="str">
        <f t="shared" si="11"/>
        <v>12/2036</v>
      </c>
      <c r="N166" s="4">
        <f t="shared" si="12"/>
        <v>32139.71785</v>
      </c>
      <c r="O166" s="4">
        <f t="shared" si="13"/>
        <v>118.9169561</v>
      </c>
      <c r="P166" s="4">
        <f t="shared" si="14"/>
        <v>1404.943859</v>
      </c>
      <c r="Q166" s="4">
        <f t="shared" si="15"/>
        <v>1523.860815</v>
      </c>
      <c r="R166" s="4">
        <f t="shared" si="16"/>
        <v>30734.774</v>
      </c>
      <c r="S166" s="4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</row>
    <row r="167" ht="13.5" customHeight="1">
      <c r="A167" s="7" t="str">
        <f t="shared" si="3"/>
        <v/>
      </c>
      <c r="B167" s="19" t="str">
        <f t="shared" si="17"/>
        <v/>
      </c>
      <c r="C167" s="19"/>
      <c r="D167" s="4" t="str">
        <f t="shared" si="5"/>
        <v/>
      </c>
      <c r="E167" s="4" t="str">
        <f t="shared" si="6"/>
        <v/>
      </c>
      <c r="F167" s="4" t="str">
        <f t="shared" si="7"/>
        <v/>
      </c>
      <c r="G167" s="4" t="str">
        <f t="shared" si="8"/>
        <v/>
      </c>
      <c r="H167" s="4" t="str">
        <f t="shared" si="9"/>
        <v/>
      </c>
      <c r="I167" s="4"/>
      <c r="J167" s="4"/>
      <c r="K167" s="7">
        <f t="shared" si="10"/>
        <v>160</v>
      </c>
      <c r="L167" s="25">
        <f t="shared" si="18"/>
        <v>50060</v>
      </c>
      <c r="M167" s="26" t="str">
        <f t="shared" si="11"/>
        <v>01/2037</v>
      </c>
      <c r="N167" s="4">
        <f t="shared" si="12"/>
        <v>30734.774</v>
      </c>
      <c r="O167" s="4">
        <f t="shared" si="13"/>
        <v>113.7186638</v>
      </c>
      <c r="P167" s="4">
        <f t="shared" si="14"/>
        <v>1410.142151</v>
      </c>
      <c r="Q167" s="4">
        <f t="shared" si="15"/>
        <v>1523.860815</v>
      </c>
      <c r="R167" s="4">
        <f t="shared" si="16"/>
        <v>29324.63184</v>
      </c>
      <c r="S167" s="4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</row>
    <row r="168" ht="13.5" customHeight="1">
      <c r="A168" s="7" t="str">
        <f t="shared" si="3"/>
        <v/>
      </c>
      <c r="B168" s="19" t="str">
        <f t="shared" si="17"/>
        <v/>
      </c>
      <c r="C168" s="19"/>
      <c r="D168" s="4" t="str">
        <f t="shared" si="5"/>
        <v/>
      </c>
      <c r="E168" s="4" t="str">
        <f t="shared" si="6"/>
        <v/>
      </c>
      <c r="F168" s="4" t="str">
        <f t="shared" si="7"/>
        <v/>
      </c>
      <c r="G168" s="4" t="str">
        <f t="shared" si="8"/>
        <v/>
      </c>
      <c r="H168" s="4" t="str">
        <f t="shared" si="9"/>
        <v/>
      </c>
      <c r="I168" s="4"/>
      <c r="J168" s="4"/>
      <c r="K168" s="7">
        <f t="shared" si="10"/>
        <v>161</v>
      </c>
      <c r="L168" s="25">
        <f t="shared" si="18"/>
        <v>50091</v>
      </c>
      <c r="M168" s="26" t="str">
        <f t="shared" si="11"/>
        <v>02/2037</v>
      </c>
      <c r="N168" s="4">
        <f t="shared" si="12"/>
        <v>29324.63184</v>
      </c>
      <c r="O168" s="4">
        <f t="shared" si="13"/>
        <v>108.5011378</v>
      </c>
      <c r="P168" s="4">
        <f t="shared" si="14"/>
        <v>1415.359677</v>
      </c>
      <c r="Q168" s="4">
        <f t="shared" si="15"/>
        <v>1523.860815</v>
      </c>
      <c r="R168" s="4">
        <f t="shared" si="16"/>
        <v>27909.27217</v>
      </c>
      <c r="S168" s="4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</row>
    <row r="169" ht="13.5" customHeight="1">
      <c r="A169" s="7" t="str">
        <f t="shared" si="3"/>
        <v/>
      </c>
      <c r="B169" s="19" t="str">
        <f t="shared" si="17"/>
        <v/>
      </c>
      <c r="C169" s="19"/>
      <c r="D169" s="4" t="str">
        <f t="shared" si="5"/>
        <v/>
      </c>
      <c r="E169" s="4" t="str">
        <f t="shared" si="6"/>
        <v/>
      </c>
      <c r="F169" s="4" t="str">
        <f t="shared" si="7"/>
        <v/>
      </c>
      <c r="G169" s="4" t="str">
        <f t="shared" si="8"/>
        <v/>
      </c>
      <c r="H169" s="4" t="str">
        <f t="shared" si="9"/>
        <v/>
      </c>
      <c r="I169" s="4"/>
      <c r="J169" s="4"/>
      <c r="K169" s="7">
        <f t="shared" si="10"/>
        <v>162</v>
      </c>
      <c r="L169" s="25">
        <f t="shared" si="18"/>
        <v>50119</v>
      </c>
      <c r="M169" s="26" t="str">
        <f t="shared" si="11"/>
        <v>03/2037</v>
      </c>
      <c r="N169" s="4">
        <f t="shared" si="12"/>
        <v>27909.27217</v>
      </c>
      <c r="O169" s="4">
        <f t="shared" si="13"/>
        <v>103.264307</v>
      </c>
      <c r="P169" s="4">
        <f t="shared" si="14"/>
        <v>1420.596508</v>
      </c>
      <c r="Q169" s="4">
        <f t="shared" si="15"/>
        <v>1523.860815</v>
      </c>
      <c r="R169" s="4">
        <f t="shared" si="16"/>
        <v>26488.67566</v>
      </c>
      <c r="S169" s="4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</row>
    <row r="170" ht="13.5" customHeight="1">
      <c r="A170" s="7" t="str">
        <f t="shared" si="3"/>
        <v/>
      </c>
      <c r="B170" s="19" t="str">
        <f t="shared" si="17"/>
        <v/>
      </c>
      <c r="C170" s="19"/>
      <c r="D170" s="4" t="str">
        <f t="shared" si="5"/>
        <v/>
      </c>
      <c r="E170" s="4" t="str">
        <f t="shared" si="6"/>
        <v/>
      </c>
      <c r="F170" s="4" t="str">
        <f t="shared" si="7"/>
        <v/>
      </c>
      <c r="G170" s="4" t="str">
        <f t="shared" si="8"/>
        <v/>
      </c>
      <c r="H170" s="4" t="str">
        <f t="shared" si="9"/>
        <v/>
      </c>
      <c r="I170" s="4"/>
      <c r="J170" s="4"/>
      <c r="K170" s="7">
        <f t="shared" si="10"/>
        <v>163</v>
      </c>
      <c r="L170" s="25">
        <f t="shared" si="18"/>
        <v>50150</v>
      </c>
      <c r="M170" s="26" t="str">
        <f t="shared" si="11"/>
        <v>04/2037</v>
      </c>
      <c r="N170" s="4">
        <f t="shared" si="12"/>
        <v>26488.67566</v>
      </c>
      <c r="O170" s="4">
        <f t="shared" si="13"/>
        <v>98.00809994</v>
      </c>
      <c r="P170" s="4">
        <f t="shared" si="14"/>
        <v>1425.852715</v>
      </c>
      <c r="Q170" s="4">
        <f t="shared" si="15"/>
        <v>1523.860815</v>
      </c>
      <c r="R170" s="4">
        <f t="shared" si="16"/>
        <v>25062.82294</v>
      </c>
      <c r="S170" s="4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</row>
    <row r="171" ht="13.5" customHeight="1">
      <c r="A171" s="7" t="str">
        <f t="shared" si="3"/>
        <v/>
      </c>
      <c r="B171" s="19" t="str">
        <f t="shared" si="17"/>
        <v/>
      </c>
      <c r="C171" s="19"/>
      <c r="D171" s="4" t="str">
        <f t="shared" si="5"/>
        <v/>
      </c>
      <c r="E171" s="4" t="str">
        <f t="shared" si="6"/>
        <v/>
      </c>
      <c r="F171" s="4" t="str">
        <f t="shared" si="7"/>
        <v/>
      </c>
      <c r="G171" s="4" t="str">
        <f t="shared" si="8"/>
        <v/>
      </c>
      <c r="H171" s="4" t="str">
        <f t="shared" si="9"/>
        <v/>
      </c>
      <c r="I171" s="4"/>
      <c r="J171" s="4"/>
      <c r="K171" s="7">
        <f t="shared" si="10"/>
        <v>164</v>
      </c>
      <c r="L171" s="25">
        <f t="shared" si="18"/>
        <v>50180</v>
      </c>
      <c r="M171" s="26" t="str">
        <f t="shared" si="11"/>
        <v>05/2037</v>
      </c>
      <c r="N171" s="4">
        <f t="shared" si="12"/>
        <v>25062.82294</v>
      </c>
      <c r="O171" s="4">
        <f t="shared" si="13"/>
        <v>92.73244489</v>
      </c>
      <c r="P171" s="4">
        <f t="shared" si="14"/>
        <v>1431.12837</v>
      </c>
      <c r="Q171" s="4">
        <f t="shared" si="15"/>
        <v>1523.860815</v>
      </c>
      <c r="R171" s="4">
        <f t="shared" si="16"/>
        <v>23631.69457</v>
      </c>
      <c r="S171" s="4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</row>
    <row r="172" ht="13.5" customHeight="1">
      <c r="A172" s="7" t="str">
        <f t="shared" si="3"/>
        <v/>
      </c>
      <c r="B172" s="19" t="str">
        <f t="shared" si="17"/>
        <v/>
      </c>
      <c r="C172" s="19"/>
      <c r="D172" s="4" t="str">
        <f t="shared" si="5"/>
        <v/>
      </c>
      <c r="E172" s="4" t="str">
        <f t="shared" si="6"/>
        <v/>
      </c>
      <c r="F172" s="4" t="str">
        <f t="shared" si="7"/>
        <v/>
      </c>
      <c r="G172" s="4" t="str">
        <f t="shared" si="8"/>
        <v/>
      </c>
      <c r="H172" s="4" t="str">
        <f t="shared" si="9"/>
        <v/>
      </c>
      <c r="I172" s="4"/>
      <c r="J172" s="4"/>
      <c r="K172" s="7">
        <f t="shared" si="10"/>
        <v>165</v>
      </c>
      <c r="L172" s="25">
        <f t="shared" si="18"/>
        <v>50211</v>
      </c>
      <c r="M172" s="26" t="str">
        <f t="shared" si="11"/>
        <v>06/2037</v>
      </c>
      <c r="N172" s="4">
        <f t="shared" si="12"/>
        <v>23631.69457</v>
      </c>
      <c r="O172" s="4">
        <f t="shared" si="13"/>
        <v>87.43726993</v>
      </c>
      <c r="P172" s="4">
        <f t="shared" si="14"/>
        <v>1436.423545</v>
      </c>
      <c r="Q172" s="4">
        <f t="shared" si="15"/>
        <v>1523.860815</v>
      </c>
      <c r="R172" s="4">
        <f t="shared" si="16"/>
        <v>22195.27103</v>
      </c>
      <c r="S172" s="4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</row>
    <row r="173" ht="13.5" customHeight="1">
      <c r="A173" s="7" t="str">
        <f t="shared" si="3"/>
        <v/>
      </c>
      <c r="B173" s="19" t="str">
        <f t="shared" si="17"/>
        <v/>
      </c>
      <c r="C173" s="19"/>
      <c r="D173" s="4" t="str">
        <f t="shared" si="5"/>
        <v/>
      </c>
      <c r="E173" s="4" t="str">
        <f t="shared" si="6"/>
        <v/>
      </c>
      <c r="F173" s="4" t="str">
        <f t="shared" si="7"/>
        <v/>
      </c>
      <c r="G173" s="4" t="str">
        <f t="shared" si="8"/>
        <v/>
      </c>
      <c r="H173" s="4" t="str">
        <f t="shared" si="9"/>
        <v/>
      </c>
      <c r="I173" s="4"/>
      <c r="J173" s="4"/>
      <c r="K173" s="7">
        <f t="shared" si="10"/>
        <v>166</v>
      </c>
      <c r="L173" s="25">
        <f t="shared" si="18"/>
        <v>50241</v>
      </c>
      <c r="M173" s="26" t="str">
        <f t="shared" si="11"/>
        <v>07/2037</v>
      </c>
      <c r="N173" s="4">
        <f t="shared" si="12"/>
        <v>22195.27103</v>
      </c>
      <c r="O173" s="4">
        <f t="shared" si="13"/>
        <v>82.12250281</v>
      </c>
      <c r="P173" s="4">
        <f t="shared" si="14"/>
        <v>1441.738312</v>
      </c>
      <c r="Q173" s="4">
        <f t="shared" si="15"/>
        <v>1523.860815</v>
      </c>
      <c r="R173" s="4">
        <f t="shared" si="16"/>
        <v>20753.53272</v>
      </c>
      <c r="S173" s="4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</row>
    <row r="174" ht="13.5" customHeight="1">
      <c r="A174" s="7" t="str">
        <f t="shared" si="3"/>
        <v/>
      </c>
      <c r="B174" s="19" t="str">
        <f t="shared" si="17"/>
        <v/>
      </c>
      <c r="C174" s="19"/>
      <c r="D174" s="4" t="str">
        <f t="shared" si="5"/>
        <v/>
      </c>
      <c r="E174" s="4" t="str">
        <f t="shared" si="6"/>
        <v/>
      </c>
      <c r="F174" s="4" t="str">
        <f t="shared" si="7"/>
        <v/>
      </c>
      <c r="G174" s="4" t="str">
        <f t="shared" si="8"/>
        <v/>
      </c>
      <c r="H174" s="4" t="str">
        <f t="shared" si="9"/>
        <v/>
      </c>
      <c r="I174" s="4"/>
      <c r="J174" s="4"/>
      <c r="K174" s="7">
        <f t="shared" si="10"/>
        <v>167</v>
      </c>
      <c r="L174" s="25">
        <f t="shared" si="18"/>
        <v>50272</v>
      </c>
      <c r="M174" s="26" t="str">
        <f t="shared" si="11"/>
        <v>08/2037</v>
      </c>
      <c r="N174" s="4">
        <f t="shared" si="12"/>
        <v>20753.53272</v>
      </c>
      <c r="O174" s="4">
        <f t="shared" si="13"/>
        <v>76.78807106</v>
      </c>
      <c r="P174" s="4">
        <f t="shared" si="14"/>
        <v>1447.072744</v>
      </c>
      <c r="Q174" s="4">
        <f t="shared" si="15"/>
        <v>1523.860815</v>
      </c>
      <c r="R174" s="4">
        <f t="shared" si="16"/>
        <v>19306.45997</v>
      </c>
      <c r="S174" s="4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</row>
    <row r="175" ht="13.5" customHeight="1">
      <c r="A175" s="7" t="str">
        <f t="shared" si="3"/>
        <v/>
      </c>
      <c r="B175" s="19" t="str">
        <f t="shared" si="17"/>
        <v/>
      </c>
      <c r="C175" s="19"/>
      <c r="D175" s="4" t="str">
        <f t="shared" si="5"/>
        <v/>
      </c>
      <c r="E175" s="4" t="str">
        <f t="shared" si="6"/>
        <v/>
      </c>
      <c r="F175" s="4" t="str">
        <f t="shared" si="7"/>
        <v/>
      </c>
      <c r="G175" s="4" t="str">
        <f t="shared" si="8"/>
        <v/>
      </c>
      <c r="H175" s="4" t="str">
        <f t="shared" si="9"/>
        <v/>
      </c>
      <c r="I175" s="4"/>
      <c r="J175" s="4"/>
      <c r="K175" s="7">
        <f t="shared" si="10"/>
        <v>168</v>
      </c>
      <c r="L175" s="25">
        <f t="shared" si="18"/>
        <v>50303</v>
      </c>
      <c r="M175" s="26" t="str">
        <f t="shared" si="11"/>
        <v>09/2037</v>
      </c>
      <c r="N175" s="4">
        <f t="shared" si="12"/>
        <v>19306.45997</v>
      </c>
      <c r="O175" s="4">
        <f t="shared" si="13"/>
        <v>71.4339019</v>
      </c>
      <c r="P175" s="4">
        <f t="shared" si="14"/>
        <v>1452.426913</v>
      </c>
      <c r="Q175" s="4">
        <f t="shared" si="15"/>
        <v>1523.860815</v>
      </c>
      <c r="R175" s="4">
        <f t="shared" si="16"/>
        <v>17854.03306</v>
      </c>
      <c r="S175" s="4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</row>
    <row r="176" ht="13.5" customHeight="1">
      <c r="A176" s="7" t="str">
        <f t="shared" si="3"/>
        <v/>
      </c>
      <c r="B176" s="19" t="str">
        <f t="shared" si="17"/>
        <v/>
      </c>
      <c r="C176" s="19"/>
      <c r="D176" s="4" t="str">
        <f t="shared" si="5"/>
        <v/>
      </c>
      <c r="E176" s="4" t="str">
        <f t="shared" si="6"/>
        <v/>
      </c>
      <c r="F176" s="4" t="str">
        <f t="shared" si="7"/>
        <v/>
      </c>
      <c r="G176" s="4" t="str">
        <f t="shared" si="8"/>
        <v/>
      </c>
      <c r="H176" s="4" t="str">
        <f t="shared" si="9"/>
        <v/>
      </c>
      <c r="I176" s="4"/>
      <c r="J176" s="4"/>
      <c r="K176" s="7">
        <f t="shared" si="10"/>
        <v>169</v>
      </c>
      <c r="L176" s="25">
        <f t="shared" si="18"/>
        <v>50333</v>
      </c>
      <c r="M176" s="26" t="str">
        <f t="shared" si="11"/>
        <v>10/2037</v>
      </c>
      <c r="N176" s="4">
        <f t="shared" si="12"/>
        <v>17854.03306</v>
      </c>
      <c r="O176" s="4">
        <f t="shared" si="13"/>
        <v>66.05992233</v>
      </c>
      <c r="P176" s="4">
        <f t="shared" si="14"/>
        <v>1457.800892</v>
      </c>
      <c r="Q176" s="4">
        <f t="shared" si="15"/>
        <v>1523.860815</v>
      </c>
      <c r="R176" s="4">
        <f t="shared" si="16"/>
        <v>16396.23217</v>
      </c>
      <c r="S176" s="4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</row>
    <row r="177" ht="13.5" customHeight="1">
      <c r="A177" s="7" t="str">
        <f t="shared" si="3"/>
        <v/>
      </c>
      <c r="B177" s="19" t="str">
        <f t="shared" si="17"/>
        <v/>
      </c>
      <c r="C177" s="19"/>
      <c r="D177" s="4" t="str">
        <f t="shared" si="5"/>
        <v/>
      </c>
      <c r="E177" s="4" t="str">
        <f t="shared" si="6"/>
        <v/>
      </c>
      <c r="F177" s="4" t="str">
        <f t="shared" si="7"/>
        <v/>
      </c>
      <c r="G177" s="4" t="str">
        <f t="shared" si="8"/>
        <v/>
      </c>
      <c r="H177" s="4" t="str">
        <f t="shared" si="9"/>
        <v/>
      </c>
      <c r="I177" s="4"/>
      <c r="J177" s="4"/>
      <c r="K177" s="7">
        <f t="shared" si="10"/>
        <v>170</v>
      </c>
      <c r="L177" s="25">
        <f t="shared" si="18"/>
        <v>50364</v>
      </c>
      <c r="M177" s="26" t="str">
        <f t="shared" si="11"/>
        <v>11/2037</v>
      </c>
      <c r="N177" s="4">
        <f t="shared" si="12"/>
        <v>16396.23217</v>
      </c>
      <c r="O177" s="4">
        <f t="shared" si="13"/>
        <v>60.66605902</v>
      </c>
      <c r="P177" s="4">
        <f t="shared" si="14"/>
        <v>1463.194756</v>
      </c>
      <c r="Q177" s="4">
        <f t="shared" si="15"/>
        <v>1523.860815</v>
      </c>
      <c r="R177" s="4">
        <f t="shared" si="16"/>
        <v>14933.03741</v>
      </c>
      <c r="S177" s="4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</row>
    <row r="178" ht="13.5" customHeight="1">
      <c r="A178" s="7" t="str">
        <f t="shared" si="3"/>
        <v/>
      </c>
      <c r="B178" s="19" t="str">
        <f t="shared" si="17"/>
        <v/>
      </c>
      <c r="C178" s="19"/>
      <c r="D178" s="4" t="str">
        <f t="shared" si="5"/>
        <v/>
      </c>
      <c r="E178" s="4" t="str">
        <f t="shared" si="6"/>
        <v/>
      </c>
      <c r="F178" s="4" t="str">
        <f t="shared" si="7"/>
        <v/>
      </c>
      <c r="G178" s="4" t="str">
        <f t="shared" si="8"/>
        <v/>
      </c>
      <c r="H178" s="4" t="str">
        <f t="shared" si="9"/>
        <v/>
      </c>
      <c r="I178" s="4"/>
      <c r="J178" s="4"/>
      <c r="K178" s="7">
        <f t="shared" si="10"/>
        <v>171</v>
      </c>
      <c r="L178" s="25">
        <f t="shared" si="18"/>
        <v>50394</v>
      </c>
      <c r="M178" s="26" t="str">
        <f t="shared" si="11"/>
        <v>12/2037</v>
      </c>
      <c r="N178" s="4">
        <f t="shared" si="12"/>
        <v>14933.03741</v>
      </c>
      <c r="O178" s="4">
        <f t="shared" si="13"/>
        <v>55.25223843</v>
      </c>
      <c r="P178" s="4">
        <f t="shared" si="14"/>
        <v>1468.608576</v>
      </c>
      <c r="Q178" s="4">
        <f t="shared" si="15"/>
        <v>1523.860815</v>
      </c>
      <c r="R178" s="4">
        <f t="shared" si="16"/>
        <v>13464.42884</v>
      </c>
      <c r="S178" s="4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</row>
    <row r="179" ht="13.5" customHeight="1">
      <c r="A179" s="7" t="str">
        <f t="shared" si="3"/>
        <v/>
      </c>
      <c r="B179" s="19" t="str">
        <f t="shared" si="17"/>
        <v/>
      </c>
      <c r="C179" s="19"/>
      <c r="D179" s="4" t="str">
        <f t="shared" si="5"/>
        <v/>
      </c>
      <c r="E179" s="4" t="str">
        <f t="shared" si="6"/>
        <v/>
      </c>
      <c r="F179" s="4" t="str">
        <f t="shared" si="7"/>
        <v/>
      </c>
      <c r="G179" s="4" t="str">
        <f t="shared" si="8"/>
        <v/>
      </c>
      <c r="H179" s="4" t="str">
        <f t="shared" si="9"/>
        <v/>
      </c>
      <c r="I179" s="4"/>
      <c r="J179" s="4"/>
      <c r="K179" s="7">
        <f t="shared" si="10"/>
        <v>172</v>
      </c>
      <c r="L179" s="25">
        <f t="shared" si="18"/>
        <v>50425</v>
      </c>
      <c r="M179" s="26" t="str">
        <f t="shared" si="11"/>
        <v>01/2038</v>
      </c>
      <c r="N179" s="4">
        <f t="shared" si="12"/>
        <v>13464.42884</v>
      </c>
      <c r="O179" s="4">
        <f t="shared" si="13"/>
        <v>49.8183867</v>
      </c>
      <c r="P179" s="4">
        <f t="shared" si="14"/>
        <v>1474.042428</v>
      </c>
      <c r="Q179" s="4">
        <f t="shared" si="15"/>
        <v>1523.860815</v>
      </c>
      <c r="R179" s="4">
        <f t="shared" si="16"/>
        <v>11990.38641</v>
      </c>
      <c r="S179" s="4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</row>
    <row r="180" ht="13.5" customHeight="1">
      <c r="A180" s="7" t="str">
        <f t="shared" si="3"/>
        <v/>
      </c>
      <c r="B180" s="19" t="str">
        <f t="shared" si="17"/>
        <v/>
      </c>
      <c r="C180" s="19"/>
      <c r="D180" s="4" t="str">
        <f t="shared" si="5"/>
        <v/>
      </c>
      <c r="E180" s="4" t="str">
        <f t="shared" si="6"/>
        <v/>
      </c>
      <c r="F180" s="4" t="str">
        <f t="shared" si="7"/>
        <v/>
      </c>
      <c r="G180" s="4" t="str">
        <f t="shared" si="8"/>
        <v/>
      </c>
      <c r="H180" s="4" t="str">
        <f t="shared" si="9"/>
        <v/>
      </c>
      <c r="I180" s="4"/>
      <c r="J180" s="4"/>
      <c r="K180" s="7">
        <f t="shared" si="10"/>
        <v>173</v>
      </c>
      <c r="L180" s="25">
        <f t="shared" si="18"/>
        <v>50456</v>
      </c>
      <c r="M180" s="26" t="str">
        <f t="shared" si="11"/>
        <v>02/2038</v>
      </c>
      <c r="N180" s="4">
        <f t="shared" si="12"/>
        <v>11990.38641</v>
      </c>
      <c r="O180" s="4">
        <f t="shared" si="13"/>
        <v>44.36442971</v>
      </c>
      <c r="P180" s="4">
        <f t="shared" si="14"/>
        <v>1479.496385</v>
      </c>
      <c r="Q180" s="4">
        <f t="shared" si="15"/>
        <v>1523.860815</v>
      </c>
      <c r="R180" s="4">
        <f t="shared" si="16"/>
        <v>10510.89002</v>
      </c>
      <c r="S180" s="4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</row>
    <row r="181" ht="13.5" customHeight="1">
      <c r="A181" s="7" t="str">
        <f t="shared" si="3"/>
        <v/>
      </c>
      <c r="B181" s="19" t="str">
        <f t="shared" si="17"/>
        <v/>
      </c>
      <c r="C181" s="19"/>
      <c r="D181" s="4" t="str">
        <f t="shared" si="5"/>
        <v/>
      </c>
      <c r="E181" s="4" t="str">
        <f t="shared" si="6"/>
        <v/>
      </c>
      <c r="F181" s="4" t="str">
        <f t="shared" si="7"/>
        <v/>
      </c>
      <c r="G181" s="4" t="str">
        <f t="shared" si="8"/>
        <v/>
      </c>
      <c r="H181" s="4" t="str">
        <f t="shared" si="9"/>
        <v/>
      </c>
      <c r="I181" s="4"/>
      <c r="J181" s="4"/>
      <c r="K181" s="7">
        <f t="shared" si="10"/>
        <v>174</v>
      </c>
      <c r="L181" s="25">
        <f t="shared" si="18"/>
        <v>50484</v>
      </c>
      <c r="M181" s="26" t="str">
        <f t="shared" si="11"/>
        <v>03/2038</v>
      </c>
      <c r="N181" s="4">
        <f t="shared" si="12"/>
        <v>10510.89002</v>
      </c>
      <c r="O181" s="4">
        <f t="shared" si="13"/>
        <v>38.89029309</v>
      </c>
      <c r="P181" s="4">
        <f t="shared" si="14"/>
        <v>1484.970522</v>
      </c>
      <c r="Q181" s="4">
        <f t="shared" si="15"/>
        <v>1523.860815</v>
      </c>
      <c r="R181" s="4">
        <f t="shared" si="16"/>
        <v>9025.919502</v>
      </c>
      <c r="S181" s="4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</row>
    <row r="182" ht="13.5" customHeight="1">
      <c r="A182" s="7" t="str">
        <f t="shared" si="3"/>
        <v/>
      </c>
      <c r="B182" s="19" t="str">
        <f t="shared" si="17"/>
        <v/>
      </c>
      <c r="C182" s="19"/>
      <c r="D182" s="4" t="str">
        <f t="shared" si="5"/>
        <v/>
      </c>
      <c r="E182" s="4" t="str">
        <f t="shared" si="6"/>
        <v/>
      </c>
      <c r="F182" s="4" t="str">
        <f t="shared" si="7"/>
        <v/>
      </c>
      <c r="G182" s="4" t="str">
        <f t="shared" si="8"/>
        <v/>
      </c>
      <c r="H182" s="4" t="str">
        <f t="shared" si="9"/>
        <v/>
      </c>
      <c r="I182" s="4"/>
      <c r="J182" s="4"/>
      <c r="K182" s="7">
        <f t="shared" si="10"/>
        <v>175</v>
      </c>
      <c r="L182" s="25">
        <f t="shared" si="18"/>
        <v>50515</v>
      </c>
      <c r="M182" s="26" t="str">
        <f t="shared" si="11"/>
        <v>04/2038</v>
      </c>
      <c r="N182" s="4">
        <f t="shared" si="12"/>
        <v>9025.919502</v>
      </c>
      <c r="O182" s="4">
        <f t="shared" si="13"/>
        <v>33.39590216</v>
      </c>
      <c r="P182" s="4">
        <f t="shared" si="14"/>
        <v>1490.464913</v>
      </c>
      <c r="Q182" s="4">
        <f t="shared" si="15"/>
        <v>1523.860815</v>
      </c>
      <c r="R182" s="4">
        <f t="shared" si="16"/>
        <v>7535.454589</v>
      </c>
      <c r="S182" s="4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</row>
    <row r="183" ht="13.5" customHeight="1">
      <c r="A183" s="7" t="str">
        <f t="shared" si="3"/>
        <v/>
      </c>
      <c r="B183" s="19" t="str">
        <f t="shared" si="17"/>
        <v/>
      </c>
      <c r="C183" s="19"/>
      <c r="D183" s="4" t="str">
        <f t="shared" si="5"/>
        <v/>
      </c>
      <c r="E183" s="4" t="str">
        <f t="shared" si="6"/>
        <v/>
      </c>
      <c r="F183" s="4" t="str">
        <f t="shared" si="7"/>
        <v/>
      </c>
      <c r="G183" s="4" t="str">
        <f t="shared" si="8"/>
        <v/>
      </c>
      <c r="H183" s="4" t="str">
        <f t="shared" si="9"/>
        <v/>
      </c>
      <c r="I183" s="4"/>
      <c r="J183" s="4"/>
      <c r="K183" s="7">
        <f t="shared" si="10"/>
        <v>176</v>
      </c>
      <c r="L183" s="25">
        <f t="shared" si="18"/>
        <v>50545</v>
      </c>
      <c r="M183" s="26" t="str">
        <f t="shared" si="11"/>
        <v>05/2038</v>
      </c>
      <c r="N183" s="4">
        <f t="shared" si="12"/>
        <v>7535.454589</v>
      </c>
      <c r="O183" s="4">
        <f t="shared" si="13"/>
        <v>27.88118198</v>
      </c>
      <c r="P183" s="4">
        <f t="shared" si="14"/>
        <v>1495.979633</v>
      </c>
      <c r="Q183" s="4">
        <f t="shared" si="15"/>
        <v>1523.860815</v>
      </c>
      <c r="R183" s="4">
        <f t="shared" si="16"/>
        <v>6039.474956</v>
      </c>
      <c r="S183" s="4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</row>
    <row r="184" ht="13.5" customHeight="1">
      <c r="A184" s="7" t="str">
        <f t="shared" si="3"/>
        <v/>
      </c>
      <c r="B184" s="19" t="str">
        <f t="shared" si="17"/>
        <v/>
      </c>
      <c r="C184" s="19"/>
      <c r="D184" s="4" t="str">
        <f t="shared" si="5"/>
        <v/>
      </c>
      <c r="E184" s="4" t="str">
        <f t="shared" si="6"/>
        <v/>
      </c>
      <c r="F184" s="4" t="str">
        <f t="shared" si="7"/>
        <v/>
      </c>
      <c r="G184" s="4" t="str">
        <f t="shared" si="8"/>
        <v/>
      </c>
      <c r="H184" s="4" t="str">
        <f t="shared" si="9"/>
        <v/>
      </c>
      <c r="I184" s="4"/>
      <c r="J184" s="4"/>
      <c r="K184" s="7">
        <f t="shared" si="10"/>
        <v>177</v>
      </c>
      <c r="L184" s="25">
        <f t="shared" si="18"/>
        <v>50576</v>
      </c>
      <c r="M184" s="26" t="str">
        <f t="shared" si="11"/>
        <v>06/2038</v>
      </c>
      <c r="N184" s="4">
        <f t="shared" si="12"/>
        <v>6039.474956</v>
      </c>
      <c r="O184" s="4">
        <f t="shared" si="13"/>
        <v>22.34605734</v>
      </c>
      <c r="P184" s="4">
        <f t="shared" si="14"/>
        <v>1501.514757</v>
      </c>
      <c r="Q184" s="4">
        <f t="shared" si="15"/>
        <v>1523.860815</v>
      </c>
      <c r="R184" s="4">
        <f t="shared" si="16"/>
        <v>4537.960199</v>
      </c>
      <c r="S184" s="4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</row>
    <row r="185" ht="13.5" customHeight="1">
      <c r="A185" s="7" t="str">
        <f t="shared" si="3"/>
        <v/>
      </c>
      <c r="B185" s="19" t="str">
        <f t="shared" si="17"/>
        <v/>
      </c>
      <c r="C185" s="19"/>
      <c r="D185" s="4" t="str">
        <f t="shared" si="5"/>
        <v/>
      </c>
      <c r="E185" s="4" t="str">
        <f t="shared" si="6"/>
        <v/>
      </c>
      <c r="F185" s="4" t="str">
        <f t="shared" si="7"/>
        <v/>
      </c>
      <c r="G185" s="4" t="str">
        <f t="shared" si="8"/>
        <v/>
      </c>
      <c r="H185" s="4" t="str">
        <f t="shared" si="9"/>
        <v/>
      </c>
      <c r="I185" s="4"/>
      <c r="J185" s="4"/>
      <c r="K185" s="7">
        <f t="shared" si="10"/>
        <v>178</v>
      </c>
      <c r="L185" s="25">
        <f t="shared" si="18"/>
        <v>50606</v>
      </c>
      <c r="M185" s="26" t="str">
        <f t="shared" si="11"/>
        <v>07/2038</v>
      </c>
      <c r="N185" s="4">
        <f t="shared" si="12"/>
        <v>4537.960199</v>
      </c>
      <c r="O185" s="4">
        <f t="shared" si="13"/>
        <v>16.79045274</v>
      </c>
      <c r="P185" s="4">
        <f t="shared" si="14"/>
        <v>1507.070362</v>
      </c>
      <c r="Q185" s="4">
        <f t="shared" si="15"/>
        <v>1523.860815</v>
      </c>
      <c r="R185" s="4">
        <f t="shared" si="16"/>
        <v>3030.889837</v>
      </c>
      <c r="S185" s="4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</row>
    <row r="186" ht="13.5" customHeight="1">
      <c r="A186" s="7" t="str">
        <f t="shared" si="3"/>
        <v/>
      </c>
      <c r="B186" s="19" t="str">
        <f t="shared" si="17"/>
        <v/>
      </c>
      <c r="C186" s="19"/>
      <c r="D186" s="4" t="str">
        <f t="shared" si="5"/>
        <v/>
      </c>
      <c r="E186" s="4" t="str">
        <f t="shared" si="6"/>
        <v/>
      </c>
      <c r="F186" s="4" t="str">
        <f t="shared" si="7"/>
        <v/>
      </c>
      <c r="G186" s="4" t="str">
        <f t="shared" si="8"/>
        <v/>
      </c>
      <c r="H186" s="4" t="str">
        <f t="shared" si="9"/>
        <v/>
      </c>
      <c r="I186" s="4"/>
      <c r="J186" s="4"/>
      <c r="K186" s="7">
        <f t="shared" si="10"/>
        <v>179</v>
      </c>
      <c r="L186" s="25">
        <f t="shared" si="18"/>
        <v>50637</v>
      </c>
      <c r="M186" s="26" t="str">
        <f t="shared" si="11"/>
        <v>08/2038</v>
      </c>
      <c r="N186" s="4">
        <f t="shared" si="12"/>
        <v>3030.889837</v>
      </c>
      <c r="O186" s="4">
        <f t="shared" si="13"/>
        <v>11.2142924</v>
      </c>
      <c r="P186" s="4">
        <f t="shared" si="14"/>
        <v>1512.646522</v>
      </c>
      <c r="Q186" s="4">
        <f t="shared" si="15"/>
        <v>1523.860815</v>
      </c>
      <c r="R186" s="4">
        <f t="shared" si="16"/>
        <v>1518.243315</v>
      </c>
      <c r="S186" s="4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</row>
    <row r="187" ht="13.5" customHeight="1">
      <c r="A187" s="7" t="str">
        <f t="shared" si="3"/>
        <v/>
      </c>
      <c r="B187" s="19" t="str">
        <f t="shared" si="17"/>
        <v/>
      </c>
      <c r="C187" s="19"/>
      <c r="D187" s="4" t="str">
        <f t="shared" si="5"/>
        <v/>
      </c>
      <c r="E187" s="4" t="str">
        <f t="shared" si="6"/>
        <v/>
      </c>
      <c r="F187" s="4" t="str">
        <f t="shared" si="7"/>
        <v/>
      </c>
      <c r="G187" s="4" t="str">
        <f t="shared" si="8"/>
        <v/>
      </c>
      <c r="H187" s="4" t="str">
        <f t="shared" si="9"/>
        <v/>
      </c>
      <c r="I187" s="4"/>
      <c r="J187" s="4"/>
      <c r="K187" s="7">
        <f t="shared" si="10"/>
        <v>180</v>
      </c>
      <c r="L187" s="25">
        <f t="shared" si="18"/>
        <v>50668</v>
      </c>
      <c r="M187" s="26" t="str">
        <f t="shared" si="11"/>
        <v>09/2038</v>
      </c>
      <c r="N187" s="4">
        <f t="shared" si="12"/>
        <v>1518.243315</v>
      </c>
      <c r="O187" s="4">
        <f t="shared" si="13"/>
        <v>5.617500264</v>
      </c>
      <c r="P187" s="4">
        <f t="shared" si="14"/>
        <v>1518.243315</v>
      </c>
      <c r="Q187" s="4">
        <f t="shared" si="15"/>
        <v>1523.860815</v>
      </c>
      <c r="R187" s="4">
        <f t="shared" si="16"/>
        <v>0</v>
      </c>
      <c r="S187" s="4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</row>
    <row r="188" ht="13.5" customHeight="1">
      <c r="A188" s="7" t="str">
        <f t="shared" si="3"/>
        <v/>
      </c>
      <c r="B188" s="19" t="str">
        <f t="shared" si="17"/>
        <v/>
      </c>
      <c r="C188" s="19"/>
      <c r="D188" s="4" t="str">
        <f t="shared" si="5"/>
        <v/>
      </c>
      <c r="E188" s="4" t="str">
        <f t="shared" si="6"/>
        <v/>
      </c>
      <c r="F188" s="4" t="str">
        <f t="shared" si="7"/>
        <v/>
      </c>
      <c r="G188" s="4" t="str">
        <f t="shared" si="8"/>
        <v/>
      </c>
      <c r="H188" s="4" t="str">
        <f t="shared" si="9"/>
        <v/>
      </c>
      <c r="I188" s="4"/>
      <c r="J188" s="4"/>
      <c r="K188" s="7" t="str">
        <f t="shared" si="10"/>
        <v/>
      </c>
      <c r="L188" s="19" t="str">
        <f t="shared" si="18"/>
        <v/>
      </c>
      <c r="M188" s="19"/>
      <c r="N188" s="4" t="str">
        <f t="shared" si="12"/>
        <v/>
      </c>
      <c r="O188" s="4" t="str">
        <f t="shared" si="13"/>
        <v/>
      </c>
      <c r="P188" s="4" t="str">
        <f t="shared" si="14"/>
        <v/>
      </c>
      <c r="Q188" s="4" t="str">
        <f t="shared" si="15"/>
        <v/>
      </c>
      <c r="R188" s="4" t="str">
        <f t="shared" si="16"/>
        <v/>
      </c>
      <c r="S188" s="4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</row>
    <row r="189" ht="13.5" customHeight="1">
      <c r="A189" s="7" t="str">
        <f t="shared" si="3"/>
        <v/>
      </c>
      <c r="B189" s="19" t="str">
        <f t="shared" si="17"/>
        <v/>
      </c>
      <c r="C189" s="19"/>
      <c r="D189" s="4" t="str">
        <f t="shared" si="5"/>
        <v/>
      </c>
      <c r="E189" s="4" t="str">
        <f t="shared" si="6"/>
        <v/>
      </c>
      <c r="F189" s="4" t="str">
        <f t="shared" si="7"/>
        <v/>
      </c>
      <c r="G189" s="4" t="str">
        <f t="shared" si="8"/>
        <v/>
      </c>
      <c r="H189" s="4" t="str">
        <f t="shared" si="9"/>
        <v/>
      </c>
      <c r="I189" s="4"/>
      <c r="J189" s="4"/>
      <c r="K189" s="7" t="str">
        <f t="shared" si="10"/>
        <v/>
      </c>
      <c r="L189" s="19" t="str">
        <f t="shared" si="18"/>
        <v/>
      </c>
      <c r="M189" s="19"/>
      <c r="N189" s="4" t="str">
        <f t="shared" si="12"/>
        <v/>
      </c>
      <c r="O189" s="4" t="str">
        <f t="shared" si="13"/>
        <v/>
      </c>
      <c r="P189" s="4" t="str">
        <f t="shared" si="14"/>
        <v/>
      </c>
      <c r="Q189" s="4" t="str">
        <f t="shared" si="15"/>
        <v/>
      </c>
      <c r="R189" s="4" t="str">
        <f t="shared" si="16"/>
        <v/>
      </c>
      <c r="S189" s="4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</row>
    <row r="190" ht="13.5" customHeight="1">
      <c r="A190" s="7" t="str">
        <f t="shared" si="3"/>
        <v/>
      </c>
      <c r="B190" s="19" t="str">
        <f t="shared" si="17"/>
        <v/>
      </c>
      <c r="C190" s="19"/>
      <c r="D190" s="4" t="str">
        <f t="shared" si="5"/>
        <v/>
      </c>
      <c r="E190" s="4" t="str">
        <f t="shared" si="6"/>
        <v/>
      </c>
      <c r="F190" s="4" t="str">
        <f t="shared" si="7"/>
        <v/>
      </c>
      <c r="G190" s="4" t="str">
        <f t="shared" si="8"/>
        <v/>
      </c>
      <c r="H190" s="4" t="str">
        <f t="shared" si="9"/>
        <v/>
      </c>
      <c r="I190" s="4"/>
      <c r="J190" s="4"/>
      <c r="K190" s="7" t="str">
        <f t="shared" si="10"/>
        <v/>
      </c>
      <c r="L190" s="19" t="str">
        <f t="shared" si="18"/>
        <v/>
      </c>
      <c r="M190" s="19"/>
      <c r="N190" s="4" t="str">
        <f t="shared" si="12"/>
        <v/>
      </c>
      <c r="O190" s="4" t="str">
        <f t="shared" si="13"/>
        <v/>
      </c>
      <c r="P190" s="4" t="str">
        <f t="shared" si="14"/>
        <v/>
      </c>
      <c r="Q190" s="4" t="str">
        <f t="shared" si="15"/>
        <v/>
      </c>
      <c r="R190" s="4" t="str">
        <f t="shared" si="16"/>
        <v/>
      </c>
      <c r="S190" s="4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</row>
    <row r="191" ht="13.5" customHeight="1">
      <c r="A191" s="7" t="str">
        <f t="shared" si="3"/>
        <v/>
      </c>
      <c r="B191" s="19" t="str">
        <f t="shared" si="17"/>
        <v/>
      </c>
      <c r="C191" s="19"/>
      <c r="D191" s="4" t="str">
        <f t="shared" si="5"/>
        <v/>
      </c>
      <c r="E191" s="4" t="str">
        <f t="shared" si="6"/>
        <v/>
      </c>
      <c r="F191" s="4" t="str">
        <f t="shared" si="7"/>
        <v/>
      </c>
      <c r="G191" s="4" t="str">
        <f t="shared" si="8"/>
        <v/>
      </c>
      <c r="H191" s="4" t="str">
        <f t="shared" si="9"/>
        <v/>
      </c>
      <c r="I191" s="4"/>
      <c r="J191" s="4"/>
      <c r="K191" s="7" t="str">
        <f t="shared" si="10"/>
        <v/>
      </c>
      <c r="L191" s="19" t="str">
        <f t="shared" si="18"/>
        <v/>
      </c>
      <c r="M191" s="19"/>
      <c r="N191" s="4" t="str">
        <f t="shared" si="12"/>
        <v/>
      </c>
      <c r="O191" s="4" t="str">
        <f t="shared" si="13"/>
        <v/>
      </c>
      <c r="P191" s="4" t="str">
        <f t="shared" si="14"/>
        <v/>
      </c>
      <c r="Q191" s="4" t="str">
        <f t="shared" si="15"/>
        <v/>
      </c>
      <c r="R191" s="4" t="str">
        <f t="shared" si="16"/>
        <v/>
      </c>
      <c r="S191" s="4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</row>
    <row r="192" ht="13.5" customHeight="1">
      <c r="A192" s="7" t="str">
        <f t="shared" si="3"/>
        <v/>
      </c>
      <c r="B192" s="19" t="str">
        <f t="shared" si="17"/>
        <v/>
      </c>
      <c r="C192" s="19"/>
      <c r="D192" s="4" t="str">
        <f t="shared" si="5"/>
        <v/>
      </c>
      <c r="E192" s="4" t="str">
        <f t="shared" si="6"/>
        <v/>
      </c>
      <c r="F192" s="4" t="str">
        <f t="shared" si="7"/>
        <v/>
      </c>
      <c r="G192" s="4" t="str">
        <f t="shared" si="8"/>
        <v/>
      </c>
      <c r="H192" s="4" t="str">
        <f t="shared" si="9"/>
        <v/>
      </c>
      <c r="I192" s="4"/>
      <c r="J192" s="4"/>
      <c r="K192" s="7" t="str">
        <f t="shared" si="10"/>
        <v/>
      </c>
      <c r="L192" s="19" t="str">
        <f t="shared" si="18"/>
        <v/>
      </c>
      <c r="M192" s="19"/>
      <c r="N192" s="4" t="str">
        <f t="shared" si="12"/>
        <v/>
      </c>
      <c r="O192" s="4" t="str">
        <f t="shared" si="13"/>
        <v/>
      </c>
      <c r="P192" s="4" t="str">
        <f t="shared" si="14"/>
        <v/>
      </c>
      <c r="Q192" s="4" t="str">
        <f t="shared" si="15"/>
        <v/>
      </c>
      <c r="R192" s="4" t="str">
        <f t="shared" si="16"/>
        <v/>
      </c>
      <c r="S192" s="4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</row>
    <row r="193" ht="13.5" customHeight="1">
      <c r="A193" s="7" t="str">
        <f t="shared" si="3"/>
        <v/>
      </c>
      <c r="B193" s="19" t="str">
        <f t="shared" si="17"/>
        <v/>
      </c>
      <c r="C193" s="19"/>
      <c r="D193" s="4" t="str">
        <f t="shared" si="5"/>
        <v/>
      </c>
      <c r="E193" s="4" t="str">
        <f t="shared" si="6"/>
        <v/>
      </c>
      <c r="F193" s="4" t="str">
        <f t="shared" si="7"/>
        <v/>
      </c>
      <c r="G193" s="4" t="str">
        <f t="shared" si="8"/>
        <v/>
      </c>
      <c r="H193" s="4" t="str">
        <f t="shared" si="9"/>
        <v/>
      </c>
      <c r="I193" s="4"/>
      <c r="J193" s="4"/>
      <c r="K193" s="7" t="str">
        <f t="shared" si="10"/>
        <v/>
      </c>
      <c r="L193" s="19" t="str">
        <f t="shared" si="18"/>
        <v/>
      </c>
      <c r="M193" s="19"/>
      <c r="N193" s="4" t="str">
        <f t="shared" si="12"/>
        <v/>
      </c>
      <c r="O193" s="4" t="str">
        <f t="shared" si="13"/>
        <v/>
      </c>
      <c r="P193" s="4" t="str">
        <f t="shared" si="14"/>
        <v/>
      </c>
      <c r="Q193" s="4" t="str">
        <f t="shared" si="15"/>
        <v/>
      </c>
      <c r="R193" s="4" t="str">
        <f t="shared" si="16"/>
        <v/>
      </c>
      <c r="S193" s="4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</row>
    <row r="194" ht="13.5" customHeight="1">
      <c r="A194" s="7" t="str">
        <f t="shared" si="3"/>
        <v/>
      </c>
      <c r="B194" s="19" t="str">
        <f t="shared" si="17"/>
        <v/>
      </c>
      <c r="C194" s="19"/>
      <c r="D194" s="4" t="str">
        <f t="shared" si="5"/>
        <v/>
      </c>
      <c r="E194" s="4" t="str">
        <f t="shared" si="6"/>
        <v/>
      </c>
      <c r="F194" s="4" t="str">
        <f t="shared" si="7"/>
        <v/>
      </c>
      <c r="G194" s="4" t="str">
        <f t="shared" si="8"/>
        <v/>
      </c>
      <c r="H194" s="4" t="str">
        <f t="shared" si="9"/>
        <v/>
      </c>
      <c r="I194" s="4"/>
      <c r="J194" s="4"/>
      <c r="K194" s="7" t="str">
        <f t="shared" si="10"/>
        <v/>
      </c>
      <c r="L194" s="19" t="str">
        <f t="shared" si="18"/>
        <v/>
      </c>
      <c r="M194" s="19"/>
      <c r="N194" s="4" t="str">
        <f t="shared" si="12"/>
        <v/>
      </c>
      <c r="O194" s="4" t="str">
        <f t="shared" si="13"/>
        <v/>
      </c>
      <c r="P194" s="4" t="str">
        <f t="shared" si="14"/>
        <v/>
      </c>
      <c r="Q194" s="4" t="str">
        <f t="shared" si="15"/>
        <v/>
      </c>
      <c r="R194" s="4" t="str">
        <f t="shared" si="16"/>
        <v/>
      </c>
      <c r="S194" s="4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</row>
    <row r="195" ht="13.5" customHeight="1">
      <c r="A195" s="7" t="str">
        <f t="shared" si="3"/>
        <v/>
      </c>
      <c r="B195" s="19" t="str">
        <f t="shared" si="17"/>
        <v/>
      </c>
      <c r="C195" s="19"/>
      <c r="D195" s="4" t="str">
        <f t="shared" si="5"/>
        <v/>
      </c>
      <c r="E195" s="4" t="str">
        <f t="shared" si="6"/>
        <v/>
      </c>
      <c r="F195" s="4" t="str">
        <f t="shared" si="7"/>
        <v/>
      </c>
      <c r="G195" s="4" t="str">
        <f t="shared" si="8"/>
        <v/>
      </c>
      <c r="H195" s="4" t="str">
        <f t="shared" si="9"/>
        <v/>
      </c>
      <c r="I195" s="4"/>
      <c r="J195" s="4"/>
      <c r="K195" s="7" t="str">
        <f t="shared" si="10"/>
        <v/>
      </c>
      <c r="L195" s="19" t="str">
        <f t="shared" si="18"/>
        <v/>
      </c>
      <c r="M195" s="19"/>
      <c r="N195" s="4" t="str">
        <f t="shared" si="12"/>
        <v/>
      </c>
      <c r="O195" s="4" t="str">
        <f t="shared" si="13"/>
        <v/>
      </c>
      <c r="P195" s="4" t="str">
        <f t="shared" si="14"/>
        <v/>
      </c>
      <c r="Q195" s="4" t="str">
        <f t="shared" si="15"/>
        <v/>
      </c>
      <c r="R195" s="4" t="str">
        <f t="shared" si="16"/>
        <v/>
      </c>
      <c r="S195" s="4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</row>
    <row r="196" ht="13.5" customHeight="1">
      <c r="A196" s="7" t="str">
        <f t="shared" si="3"/>
        <v/>
      </c>
      <c r="B196" s="19" t="str">
        <f t="shared" si="17"/>
        <v/>
      </c>
      <c r="C196" s="19"/>
      <c r="D196" s="4" t="str">
        <f t="shared" si="5"/>
        <v/>
      </c>
      <c r="E196" s="4" t="str">
        <f t="shared" si="6"/>
        <v/>
      </c>
      <c r="F196" s="4" t="str">
        <f t="shared" si="7"/>
        <v/>
      </c>
      <c r="G196" s="4" t="str">
        <f t="shared" si="8"/>
        <v/>
      </c>
      <c r="H196" s="4" t="str">
        <f t="shared" si="9"/>
        <v/>
      </c>
      <c r="I196" s="4"/>
      <c r="J196" s="4"/>
      <c r="K196" s="7" t="str">
        <f t="shared" si="10"/>
        <v/>
      </c>
      <c r="L196" s="19" t="str">
        <f t="shared" si="18"/>
        <v/>
      </c>
      <c r="M196" s="19"/>
      <c r="N196" s="4" t="str">
        <f t="shared" si="12"/>
        <v/>
      </c>
      <c r="O196" s="4" t="str">
        <f t="shared" si="13"/>
        <v/>
      </c>
      <c r="P196" s="4" t="str">
        <f t="shared" si="14"/>
        <v/>
      </c>
      <c r="Q196" s="4" t="str">
        <f t="shared" si="15"/>
        <v/>
      </c>
      <c r="R196" s="4" t="str">
        <f t="shared" si="16"/>
        <v/>
      </c>
      <c r="S196" s="4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</row>
    <row r="197" ht="13.5" customHeight="1">
      <c r="A197" s="7" t="str">
        <f t="shared" si="3"/>
        <v/>
      </c>
      <c r="B197" s="19" t="str">
        <f t="shared" si="17"/>
        <v/>
      </c>
      <c r="C197" s="19"/>
      <c r="D197" s="4" t="str">
        <f t="shared" si="5"/>
        <v/>
      </c>
      <c r="E197" s="4" t="str">
        <f t="shared" si="6"/>
        <v/>
      </c>
      <c r="F197" s="4" t="str">
        <f t="shared" si="7"/>
        <v/>
      </c>
      <c r="G197" s="4" t="str">
        <f t="shared" si="8"/>
        <v/>
      </c>
      <c r="H197" s="4" t="str">
        <f t="shared" si="9"/>
        <v/>
      </c>
      <c r="I197" s="4"/>
      <c r="J197" s="4"/>
      <c r="K197" s="7" t="str">
        <f t="shared" si="10"/>
        <v/>
      </c>
      <c r="L197" s="19" t="str">
        <f t="shared" si="18"/>
        <v/>
      </c>
      <c r="M197" s="19"/>
      <c r="N197" s="4" t="str">
        <f t="shared" si="12"/>
        <v/>
      </c>
      <c r="O197" s="4" t="str">
        <f t="shared" si="13"/>
        <v/>
      </c>
      <c r="P197" s="4" t="str">
        <f t="shared" si="14"/>
        <v/>
      </c>
      <c r="Q197" s="4" t="str">
        <f t="shared" si="15"/>
        <v/>
      </c>
      <c r="R197" s="4" t="str">
        <f t="shared" si="16"/>
        <v/>
      </c>
      <c r="S197" s="4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</row>
    <row r="198" ht="13.5" customHeight="1">
      <c r="A198" s="7" t="str">
        <f t="shared" si="3"/>
        <v/>
      </c>
      <c r="B198" s="19" t="str">
        <f t="shared" si="17"/>
        <v/>
      </c>
      <c r="C198" s="19"/>
      <c r="D198" s="4" t="str">
        <f t="shared" si="5"/>
        <v/>
      </c>
      <c r="E198" s="4" t="str">
        <f t="shared" si="6"/>
        <v/>
      </c>
      <c r="F198" s="4" t="str">
        <f t="shared" si="7"/>
        <v/>
      </c>
      <c r="G198" s="4" t="str">
        <f t="shared" si="8"/>
        <v/>
      </c>
      <c r="H198" s="4" t="str">
        <f t="shared" si="9"/>
        <v/>
      </c>
      <c r="I198" s="4"/>
      <c r="J198" s="4"/>
      <c r="K198" s="7" t="str">
        <f t="shared" si="10"/>
        <v/>
      </c>
      <c r="L198" s="19" t="str">
        <f t="shared" si="18"/>
        <v/>
      </c>
      <c r="M198" s="19"/>
      <c r="N198" s="4" t="str">
        <f t="shared" si="12"/>
        <v/>
      </c>
      <c r="O198" s="4" t="str">
        <f t="shared" si="13"/>
        <v/>
      </c>
      <c r="P198" s="4" t="str">
        <f t="shared" si="14"/>
        <v/>
      </c>
      <c r="Q198" s="4" t="str">
        <f t="shared" si="15"/>
        <v/>
      </c>
      <c r="R198" s="4" t="str">
        <f t="shared" si="16"/>
        <v/>
      </c>
      <c r="S198" s="4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</row>
    <row r="199" ht="13.5" customHeight="1">
      <c r="A199" s="7" t="str">
        <f t="shared" si="3"/>
        <v/>
      </c>
      <c r="B199" s="19" t="str">
        <f t="shared" si="17"/>
        <v/>
      </c>
      <c r="C199" s="19"/>
      <c r="D199" s="4" t="str">
        <f t="shared" si="5"/>
        <v/>
      </c>
      <c r="E199" s="4" t="str">
        <f t="shared" si="6"/>
        <v/>
      </c>
      <c r="F199" s="4" t="str">
        <f t="shared" si="7"/>
        <v/>
      </c>
      <c r="G199" s="4" t="str">
        <f t="shared" si="8"/>
        <v/>
      </c>
      <c r="H199" s="4" t="str">
        <f t="shared" si="9"/>
        <v/>
      </c>
      <c r="I199" s="4"/>
      <c r="J199" s="4"/>
      <c r="K199" s="7" t="str">
        <f t="shared" si="10"/>
        <v/>
      </c>
      <c r="L199" s="19" t="str">
        <f t="shared" si="18"/>
        <v/>
      </c>
      <c r="M199" s="19"/>
      <c r="N199" s="4" t="str">
        <f t="shared" si="12"/>
        <v/>
      </c>
      <c r="O199" s="4" t="str">
        <f t="shared" si="13"/>
        <v/>
      </c>
      <c r="P199" s="4" t="str">
        <f t="shared" si="14"/>
        <v/>
      </c>
      <c r="Q199" s="4" t="str">
        <f t="shared" si="15"/>
        <v/>
      </c>
      <c r="R199" s="4" t="str">
        <f t="shared" si="16"/>
        <v/>
      </c>
      <c r="S199" s="4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</row>
    <row r="200" ht="13.5" customHeight="1">
      <c r="A200" s="7" t="str">
        <f t="shared" si="3"/>
        <v/>
      </c>
      <c r="B200" s="19" t="str">
        <f t="shared" si="17"/>
        <v/>
      </c>
      <c r="C200" s="19"/>
      <c r="D200" s="4" t="str">
        <f t="shared" si="5"/>
        <v/>
      </c>
      <c r="E200" s="4" t="str">
        <f t="shared" si="6"/>
        <v/>
      </c>
      <c r="F200" s="4" t="str">
        <f t="shared" si="7"/>
        <v/>
      </c>
      <c r="G200" s="4" t="str">
        <f t="shared" si="8"/>
        <v/>
      </c>
      <c r="H200" s="4" t="str">
        <f t="shared" si="9"/>
        <v/>
      </c>
      <c r="I200" s="4"/>
      <c r="J200" s="4"/>
      <c r="K200" s="7" t="str">
        <f t="shared" si="10"/>
        <v/>
      </c>
      <c r="L200" s="19" t="str">
        <f t="shared" si="18"/>
        <v/>
      </c>
      <c r="M200" s="19"/>
      <c r="N200" s="4" t="str">
        <f t="shared" si="12"/>
        <v/>
      </c>
      <c r="O200" s="4" t="str">
        <f t="shared" si="13"/>
        <v/>
      </c>
      <c r="P200" s="4" t="str">
        <f t="shared" si="14"/>
        <v/>
      </c>
      <c r="Q200" s="4" t="str">
        <f t="shared" si="15"/>
        <v/>
      </c>
      <c r="R200" s="4" t="str">
        <f t="shared" si="16"/>
        <v/>
      </c>
      <c r="S200" s="4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</row>
    <row r="201" ht="13.5" customHeight="1">
      <c r="A201" s="7" t="str">
        <f t="shared" si="3"/>
        <v/>
      </c>
      <c r="B201" s="19" t="str">
        <f t="shared" si="17"/>
        <v/>
      </c>
      <c r="C201" s="19"/>
      <c r="D201" s="4" t="str">
        <f t="shared" si="5"/>
        <v/>
      </c>
      <c r="E201" s="4" t="str">
        <f t="shared" si="6"/>
        <v/>
      </c>
      <c r="F201" s="4" t="str">
        <f t="shared" si="7"/>
        <v/>
      </c>
      <c r="G201" s="4" t="str">
        <f t="shared" si="8"/>
        <v/>
      </c>
      <c r="H201" s="4" t="str">
        <f t="shared" si="9"/>
        <v/>
      </c>
      <c r="I201" s="4"/>
      <c r="J201" s="4"/>
      <c r="K201" s="7" t="str">
        <f t="shared" si="10"/>
        <v/>
      </c>
      <c r="L201" s="19" t="str">
        <f t="shared" si="18"/>
        <v/>
      </c>
      <c r="M201" s="19"/>
      <c r="N201" s="4" t="str">
        <f t="shared" si="12"/>
        <v/>
      </c>
      <c r="O201" s="4" t="str">
        <f t="shared" si="13"/>
        <v/>
      </c>
      <c r="P201" s="4" t="str">
        <f t="shared" si="14"/>
        <v/>
      </c>
      <c r="Q201" s="4" t="str">
        <f t="shared" si="15"/>
        <v/>
      </c>
      <c r="R201" s="4" t="str">
        <f t="shared" si="16"/>
        <v/>
      </c>
      <c r="S201" s="4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</row>
    <row r="202" ht="13.5" customHeight="1">
      <c r="A202" s="7" t="str">
        <f t="shared" si="3"/>
        <v/>
      </c>
      <c r="B202" s="19" t="str">
        <f t="shared" si="17"/>
        <v/>
      </c>
      <c r="C202" s="19"/>
      <c r="D202" s="4" t="str">
        <f t="shared" si="5"/>
        <v/>
      </c>
      <c r="E202" s="4" t="str">
        <f t="shared" si="6"/>
        <v/>
      </c>
      <c r="F202" s="4" t="str">
        <f t="shared" si="7"/>
        <v/>
      </c>
      <c r="G202" s="4" t="str">
        <f t="shared" si="8"/>
        <v/>
      </c>
      <c r="H202" s="4" t="str">
        <f t="shared" si="9"/>
        <v/>
      </c>
      <c r="I202" s="4"/>
      <c r="J202" s="4"/>
      <c r="K202" s="7" t="str">
        <f t="shared" si="10"/>
        <v/>
      </c>
      <c r="L202" s="19" t="str">
        <f t="shared" si="18"/>
        <v/>
      </c>
      <c r="M202" s="19"/>
      <c r="N202" s="4" t="str">
        <f t="shared" si="12"/>
        <v/>
      </c>
      <c r="O202" s="4" t="str">
        <f t="shared" si="13"/>
        <v/>
      </c>
      <c r="P202" s="4" t="str">
        <f t="shared" si="14"/>
        <v/>
      </c>
      <c r="Q202" s="4" t="str">
        <f t="shared" si="15"/>
        <v/>
      </c>
      <c r="R202" s="4" t="str">
        <f t="shared" si="16"/>
        <v/>
      </c>
      <c r="S202" s="4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</row>
    <row r="203" ht="13.5" customHeight="1">
      <c r="A203" s="7" t="str">
        <f t="shared" si="3"/>
        <v/>
      </c>
      <c r="B203" s="19" t="str">
        <f t="shared" si="17"/>
        <v/>
      </c>
      <c r="C203" s="19"/>
      <c r="D203" s="4" t="str">
        <f t="shared" si="5"/>
        <v/>
      </c>
      <c r="E203" s="4" t="str">
        <f t="shared" si="6"/>
        <v/>
      </c>
      <c r="F203" s="4" t="str">
        <f t="shared" si="7"/>
        <v/>
      </c>
      <c r="G203" s="4" t="str">
        <f t="shared" si="8"/>
        <v/>
      </c>
      <c r="H203" s="4" t="str">
        <f t="shared" si="9"/>
        <v/>
      </c>
      <c r="I203" s="4"/>
      <c r="J203" s="4"/>
      <c r="K203" s="7" t="str">
        <f t="shared" si="10"/>
        <v/>
      </c>
      <c r="L203" s="19" t="str">
        <f t="shared" si="18"/>
        <v/>
      </c>
      <c r="M203" s="19"/>
      <c r="N203" s="4" t="str">
        <f t="shared" si="12"/>
        <v/>
      </c>
      <c r="O203" s="4" t="str">
        <f t="shared" si="13"/>
        <v/>
      </c>
      <c r="P203" s="4" t="str">
        <f t="shared" si="14"/>
        <v/>
      </c>
      <c r="Q203" s="4" t="str">
        <f t="shared" si="15"/>
        <v/>
      </c>
      <c r="R203" s="4" t="str">
        <f t="shared" si="16"/>
        <v/>
      </c>
      <c r="S203" s="4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</row>
    <row r="204" ht="13.5" customHeight="1">
      <c r="A204" s="7" t="str">
        <f t="shared" si="3"/>
        <v/>
      </c>
      <c r="B204" s="19" t="str">
        <f t="shared" si="17"/>
        <v/>
      </c>
      <c r="C204" s="19"/>
      <c r="D204" s="4" t="str">
        <f t="shared" si="5"/>
        <v/>
      </c>
      <c r="E204" s="4" t="str">
        <f t="shared" si="6"/>
        <v/>
      </c>
      <c r="F204" s="4" t="str">
        <f t="shared" si="7"/>
        <v/>
      </c>
      <c r="G204" s="4" t="str">
        <f t="shared" si="8"/>
        <v/>
      </c>
      <c r="H204" s="4" t="str">
        <f t="shared" si="9"/>
        <v/>
      </c>
      <c r="I204" s="4"/>
      <c r="J204" s="4"/>
      <c r="K204" s="7" t="str">
        <f t="shared" si="10"/>
        <v/>
      </c>
      <c r="L204" s="19" t="str">
        <f t="shared" si="18"/>
        <v/>
      </c>
      <c r="M204" s="19"/>
      <c r="N204" s="4" t="str">
        <f t="shared" si="12"/>
        <v/>
      </c>
      <c r="O204" s="4" t="str">
        <f t="shared" si="13"/>
        <v/>
      </c>
      <c r="P204" s="4" t="str">
        <f t="shared" si="14"/>
        <v/>
      </c>
      <c r="Q204" s="4" t="str">
        <f t="shared" si="15"/>
        <v/>
      </c>
      <c r="R204" s="4" t="str">
        <f t="shared" si="16"/>
        <v/>
      </c>
      <c r="S204" s="4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</row>
    <row r="205" ht="13.5" customHeight="1">
      <c r="A205" s="7" t="str">
        <f t="shared" si="3"/>
        <v/>
      </c>
      <c r="B205" s="19" t="str">
        <f t="shared" si="17"/>
        <v/>
      </c>
      <c r="C205" s="19"/>
      <c r="D205" s="4" t="str">
        <f t="shared" si="5"/>
        <v/>
      </c>
      <c r="E205" s="4" t="str">
        <f t="shared" si="6"/>
        <v/>
      </c>
      <c r="F205" s="4" t="str">
        <f t="shared" si="7"/>
        <v/>
      </c>
      <c r="G205" s="4" t="str">
        <f t="shared" si="8"/>
        <v/>
      </c>
      <c r="H205" s="4" t="str">
        <f t="shared" si="9"/>
        <v/>
      </c>
      <c r="I205" s="4"/>
      <c r="J205" s="4"/>
      <c r="K205" s="7" t="str">
        <f t="shared" si="10"/>
        <v/>
      </c>
      <c r="L205" s="19" t="str">
        <f t="shared" si="18"/>
        <v/>
      </c>
      <c r="M205" s="19"/>
      <c r="N205" s="4" t="str">
        <f t="shared" si="12"/>
        <v/>
      </c>
      <c r="O205" s="4" t="str">
        <f t="shared" si="13"/>
        <v/>
      </c>
      <c r="P205" s="4" t="str">
        <f t="shared" si="14"/>
        <v/>
      </c>
      <c r="Q205" s="4" t="str">
        <f t="shared" si="15"/>
        <v/>
      </c>
      <c r="R205" s="4" t="str">
        <f t="shared" si="16"/>
        <v/>
      </c>
      <c r="S205" s="4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</row>
    <row r="206" ht="13.5" customHeight="1">
      <c r="A206" s="7" t="str">
        <f t="shared" si="3"/>
        <v/>
      </c>
      <c r="B206" s="19" t="str">
        <f t="shared" si="17"/>
        <v/>
      </c>
      <c r="C206" s="19"/>
      <c r="D206" s="4" t="str">
        <f t="shared" si="5"/>
        <v/>
      </c>
      <c r="E206" s="4" t="str">
        <f t="shared" si="6"/>
        <v/>
      </c>
      <c r="F206" s="4" t="str">
        <f t="shared" si="7"/>
        <v/>
      </c>
      <c r="G206" s="4" t="str">
        <f t="shared" si="8"/>
        <v/>
      </c>
      <c r="H206" s="4" t="str">
        <f t="shared" si="9"/>
        <v/>
      </c>
      <c r="I206" s="4"/>
      <c r="J206" s="4"/>
      <c r="K206" s="7" t="str">
        <f t="shared" si="10"/>
        <v/>
      </c>
      <c r="L206" s="19" t="str">
        <f t="shared" si="18"/>
        <v/>
      </c>
      <c r="M206" s="19"/>
      <c r="N206" s="4" t="str">
        <f t="shared" si="12"/>
        <v/>
      </c>
      <c r="O206" s="4" t="str">
        <f t="shared" si="13"/>
        <v/>
      </c>
      <c r="P206" s="4" t="str">
        <f t="shared" si="14"/>
        <v/>
      </c>
      <c r="Q206" s="4" t="str">
        <f t="shared" si="15"/>
        <v/>
      </c>
      <c r="R206" s="4" t="str">
        <f t="shared" si="16"/>
        <v/>
      </c>
      <c r="S206" s="4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</row>
    <row r="207" ht="13.5" customHeight="1">
      <c r="A207" s="7" t="str">
        <f t="shared" si="3"/>
        <v/>
      </c>
      <c r="B207" s="19" t="str">
        <f t="shared" si="17"/>
        <v/>
      </c>
      <c r="C207" s="19"/>
      <c r="D207" s="4" t="str">
        <f t="shared" si="5"/>
        <v/>
      </c>
      <c r="E207" s="4" t="str">
        <f t="shared" si="6"/>
        <v/>
      </c>
      <c r="F207" s="4" t="str">
        <f t="shared" si="7"/>
        <v/>
      </c>
      <c r="G207" s="4" t="str">
        <f t="shared" si="8"/>
        <v/>
      </c>
      <c r="H207" s="4" t="str">
        <f t="shared" si="9"/>
        <v/>
      </c>
      <c r="I207" s="4"/>
      <c r="J207" s="4"/>
      <c r="K207" s="7" t="str">
        <f t="shared" si="10"/>
        <v/>
      </c>
      <c r="L207" s="19" t="str">
        <f t="shared" si="18"/>
        <v/>
      </c>
      <c r="M207" s="19"/>
      <c r="N207" s="4" t="str">
        <f t="shared" si="12"/>
        <v/>
      </c>
      <c r="O207" s="4" t="str">
        <f t="shared" si="13"/>
        <v/>
      </c>
      <c r="P207" s="4" t="str">
        <f t="shared" si="14"/>
        <v/>
      </c>
      <c r="Q207" s="4" t="str">
        <f t="shared" si="15"/>
        <v/>
      </c>
      <c r="R207" s="4" t="str">
        <f t="shared" si="16"/>
        <v/>
      </c>
      <c r="S207" s="4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</row>
    <row r="208" ht="13.5" customHeight="1">
      <c r="A208" s="7" t="str">
        <f t="shared" si="3"/>
        <v/>
      </c>
      <c r="B208" s="19" t="str">
        <f t="shared" si="17"/>
        <v/>
      </c>
      <c r="C208" s="19"/>
      <c r="D208" s="4" t="str">
        <f t="shared" si="5"/>
        <v/>
      </c>
      <c r="E208" s="4" t="str">
        <f t="shared" si="6"/>
        <v/>
      </c>
      <c r="F208" s="4" t="str">
        <f t="shared" si="7"/>
        <v/>
      </c>
      <c r="G208" s="4" t="str">
        <f t="shared" si="8"/>
        <v/>
      </c>
      <c r="H208" s="4" t="str">
        <f t="shared" si="9"/>
        <v/>
      </c>
      <c r="I208" s="4"/>
      <c r="J208" s="4"/>
      <c r="K208" s="7" t="str">
        <f t="shared" si="10"/>
        <v/>
      </c>
      <c r="L208" s="19" t="str">
        <f t="shared" si="18"/>
        <v/>
      </c>
      <c r="M208" s="19"/>
      <c r="N208" s="4" t="str">
        <f t="shared" si="12"/>
        <v/>
      </c>
      <c r="O208" s="4" t="str">
        <f t="shared" si="13"/>
        <v/>
      </c>
      <c r="P208" s="4" t="str">
        <f t="shared" si="14"/>
        <v/>
      </c>
      <c r="Q208" s="4" t="str">
        <f t="shared" si="15"/>
        <v/>
      </c>
      <c r="R208" s="4" t="str">
        <f t="shared" si="16"/>
        <v/>
      </c>
      <c r="S208" s="4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</row>
    <row r="209" ht="13.5" customHeight="1">
      <c r="A209" s="7" t="str">
        <f t="shared" si="3"/>
        <v/>
      </c>
      <c r="B209" s="19" t="str">
        <f t="shared" si="17"/>
        <v/>
      </c>
      <c r="C209" s="19"/>
      <c r="D209" s="4" t="str">
        <f t="shared" si="5"/>
        <v/>
      </c>
      <c r="E209" s="4" t="str">
        <f t="shared" si="6"/>
        <v/>
      </c>
      <c r="F209" s="4" t="str">
        <f t="shared" si="7"/>
        <v/>
      </c>
      <c r="G209" s="4" t="str">
        <f t="shared" si="8"/>
        <v/>
      </c>
      <c r="H209" s="4" t="str">
        <f t="shared" si="9"/>
        <v/>
      </c>
      <c r="I209" s="4"/>
      <c r="J209" s="4"/>
      <c r="K209" s="7" t="str">
        <f t="shared" si="10"/>
        <v/>
      </c>
      <c r="L209" s="19" t="str">
        <f t="shared" si="18"/>
        <v/>
      </c>
      <c r="M209" s="19"/>
      <c r="N209" s="4" t="str">
        <f t="shared" si="12"/>
        <v/>
      </c>
      <c r="O209" s="4" t="str">
        <f t="shared" si="13"/>
        <v/>
      </c>
      <c r="P209" s="4" t="str">
        <f t="shared" si="14"/>
        <v/>
      </c>
      <c r="Q209" s="4" t="str">
        <f t="shared" si="15"/>
        <v/>
      </c>
      <c r="R209" s="4" t="str">
        <f t="shared" si="16"/>
        <v/>
      </c>
      <c r="S209" s="4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</row>
    <row r="210" ht="13.5" customHeight="1">
      <c r="A210" s="7" t="str">
        <f t="shared" si="3"/>
        <v/>
      </c>
      <c r="B210" s="19" t="str">
        <f t="shared" si="17"/>
        <v/>
      </c>
      <c r="C210" s="19"/>
      <c r="D210" s="4" t="str">
        <f t="shared" si="5"/>
        <v/>
      </c>
      <c r="E210" s="4" t="str">
        <f t="shared" si="6"/>
        <v/>
      </c>
      <c r="F210" s="4" t="str">
        <f t="shared" si="7"/>
        <v/>
      </c>
      <c r="G210" s="4" t="str">
        <f t="shared" si="8"/>
        <v/>
      </c>
      <c r="H210" s="4" t="str">
        <f t="shared" si="9"/>
        <v/>
      </c>
      <c r="I210" s="4"/>
      <c r="J210" s="4"/>
      <c r="K210" s="7" t="str">
        <f t="shared" si="10"/>
        <v/>
      </c>
      <c r="L210" s="19" t="str">
        <f t="shared" si="18"/>
        <v/>
      </c>
      <c r="M210" s="19"/>
      <c r="N210" s="4" t="str">
        <f t="shared" si="12"/>
        <v/>
      </c>
      <c r="O210" s="4" t="str">
        <f t="shared" si="13"/>
        <v/>
      </c>
      <c r="P210" s="4" t="str">
        <f t="shared" si="14"/>
        <v/>
      </c>
      <c r="Q210" s="4" t="str">
        <f t="shared" si="15"/>
        <v/>
      </c>
      <c r="R210" s="4" t="str">
        <f t="shared" si="16"/>
        <v/>
      </c>
      <c r="S210" s="4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</row>
    <row r="211" ht="13.5" customHeight="1">
      <c r="A211" s="7" t="str">
        <f t="shared" si="3"/>
        <v/>
      </c>
      <c r="B211" s="19" t="str">
        <f t="shared" si="17"/>
        <v/>
      </c>
      <c r="C211" s="19"/>
      <c r="D211" s="4" t="str">
        <f t="shared" si="5"/>
        <v/>
      </c>
      <c r="E211" s="4" t="str">
        <f t="shared" si="6"/>
        <v/>
      </c>
      <c r="F211" s="4" t="str">
        <f t="shared" si="7"/>
        <v/>
      </c>
      <c r="G211" s="4" t="str">
        <f t="shared" si="8"/>
        <v/>
      </c>
      <c r="H211" s="4" t="str">
        <f t="shared" si="9"/>
        <v/>
      </c>
      <c r="I211" s="4"/>
      <c r="J211" s="4"/>
      <c r="K211" s="7" t="str">
        <f t="shared" si="10"/>
        <v/>
      </c>
      <c r="L211" s="19" t="str">
        <f t="shared" si="18"/>
        <v/>
      </c>
      <c r="M211" s="19"/>
      <c r="N211" s="4" t="str">
        <f t="shared" si="12"/>
        <v/>
      </c>
      <c r="O211" s="4" t="str">
        <f t="shared" si="13"/>
        <v/>
      </c>
      <c r="P211" s="4" t="str">
        <f t="shared" si="14"/>
        <v/>
      </c>
      <c r="Q211" s="4" t="str">
        <f t="shared" si="15"/>
        <v/>
      </c>
      <c r="R211" s="4" t="str">
        <f t="shared" si="16"/>
        <v/>
      </c>
      <c r="S211" s="4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</row>
    <row r="212" ht="13.5" customHeight="1">
      <c r="A212" s="7" t="str">
        <f t="shared" si="3"/>
        <v/>
      </c>
      <c r="B212" s="19" t="str">
        <f t="shared" si="17"/>
        <v/>
      </c>
      <c r="C212" s="19"/>
      <c r="D212" s="4" t="str">
        <f t="shared" si="5"/>
        <v/>
      </c>
      <c r="E212" s="4" t="str">
        <f t="shared" si="6"/>
        <v/>
      </c>
      <c r="F212" s="4" t="str">
        <f t="shared" si="7"/>
        <v/>
      </c>
      <c r="G212" s="4" t="str">
        <f t="shared" si="8"/>
        <v/>
      </c>
      <c r="H212" s="4" t="str">
        <f t="shared" si="9"/>
        <v/>
      </c>
      <c r="I212" s="4"/>
      <c r="J212" s="4"/>
      <c r="K212" s="7" t="str">
        <f t="shared" si="10"/>
        <v/>
      </c>
      <c r="L212" s="19" t="str">
        <f t="shared" si="18"/>
        <v/>
      </c>
      <c r="M212" s="19"/>
      <c r="N212" s="4" t="str">
        <f t="shared" si="12"/>
        <v/>
      </c>
      <c r="O212" s="4" t="str">
        <f t="shared" si="13"/>
        <v/>
      </c>
      <c r="P212" s="4" t="str">
        <f t="shared" si="14"/>
        <v/>
      </c>
      <c r="Q212" s="4" t="str">
        <f t="shared" si="15"/>
        <v/>
      </c>
      <c r="R212" s="4" t="str">
        <f t="shared" si="16"/>
        <v/>
      </c>
      <c r="S212" s="4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</row>
    <row r="213" ht="13.5" customHeight="1">
      <c r="A213" s="7" t="str">
        <f t="shared" si="3"/>
        <v/>
      </c>
      <c r="B213" s="19" t="str">
        <f t="shared" si="17"/>
        <v/>
      </c>
      <c r="C213" s="19"/>
      <c r="D213" s="4" t="str">
        <f t="shared" si="5"/>
        <v/>
      </c>
      <c r="E213" s="4" t="str">
        <f t="shared" si="6"/>
        <v/>
      </c>
      <c r="F213" s="4" t="str">
        <f t="shared" si="7"/>
        <v/>
      </c>
      <c r="G213" s="4" t="str">
        <f t="shared" si="8"/>
        <v/>
      </c>
      <c r="H213" s="4" t="str">
        <f t="shared" si="9"/>
        <v/>
      </c>
      <c r="I213" s="4"/>
      <c r="J213" s="4"/>
      <c r="K213" s="7" t="str">
        <f t="shared" si="10"/>
        <v/>
      </c>
      <c r="L213" s="19" t="str">
        <f t="shared" si="18"/>
        <v/>
      </c>
      <c r="M213" s="19"/>
      <c r="N213" s="4" t="str">
        <f t="shared" si="12"/>
        <v/>
      </c>
      <c r="O213" s="4" t="str">
        <f t="shared" si="13"/>
        <v/>
      </c>
      <c r="P213" s="4" t="str">
        <f t="shared" si="14"/>
        <v/>
      </c>
      <c r="Q213" s="4" t="str">
        <f t="shared" si="15"/>
        <v/>
      </c>
      <c r="R213" s="4" t="str">
        <f t="shared" si="16"/>
        <v/>
      </c>
      <c r="S213" s="4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</row>
    <row r="214" ht="13.5" customHeight="1">
      <c r="A214" s="7" t="str">
        <f t="shared" si="3"/>
        <v/>
      </c>
      <c r="B214" s="19" t="str">
        <f t="shared" si="17"/>
        <v/>
      </c>
      <c r="C214" s="19"/>
      <c r="D214" s="4" t="str">
        <f t="shared" si="5"/>
        <v/>
      </c>
      <c r="E214" s="4" t="str">
        <f t="shared" si="6"/>
        <v/>
      </c>
      <c r="F214" s="4" t="str">
        <f t="shared" si="7"/>
        <v/>
      </c>
      <c r="G214" s="4" t="str">
        <f t="shared" si="8"/>
        <v/>
      </c>
      <c r="H214" s="4" t="str">
        <f t="shared" si="9"/>
        <v/>
      </c>
      <c r="I214" s="4"/>
      <c r="J214" s="4"/>
      <c r="K214" s="7" t="str">
        <f t="shared" si="10"/>
        <v/>
      </c>
      <c r="L214" s="19" t="str">
        <f t="shared" si="18"/>
        <v/>
      </c>
      <c r="M214" s="19"/>
      <c r="N214" s="4" t="str">
        <f t="shared" si="12"/>
        <v/>
      </c>
      <c r="O214" s="4" t="str">
        <f t="shared" si="13"/>
        <v/>
      </c>
      <c r="P214" s="4" t="str">
        <f t="shared" si="14"/>
        <v/>
      </c>
      <c r="Q214" s="4" t="str">
        <f t="shared" si="15"/>
        <v/>
      </c>
      <c r="R214" s="4" t="str">
        <f t="shared" si="16"/>
        <v/>
      </c>
      <c r="S214" s="4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</row>
    <row r="215" ht="13.5" customHeight="1">
      <c r="A215" s="7" t="str">
        <f t="shared" si="3"/>
        <v/>
      </c>
      <c r="B215" s="19" t="str">
        <f t="shared" si="17"/>
        <v/>
      </c>
      <c r="C215" s="19"/>
      <c r="D215" s="4" t="str">
        <f t="shared" si="5"/>
        <v/>
      </c>
      <c r="E215" s="4" t="str">
        <f t="shared" si="6"/>
        <v/>
      </c>
      <c r="F215" s="4" t="str">
        <f t="shared" si="7"/>
        <v/>
      </c>
      <c r="G215" s="4" t="str">
        <f t="shared" si="8"/>
        <v/>
      </c>
      <c r="H215" s="4" t="str">
        <f t="shared" si="9"/>
        <v/>
      </c>
      <c r="I215" s="4"/>
      <c r="J215" s="4"/>
      <c r="K215" s="7" t="str">
        <f t="shared" si="10"/>
        <v/>
      </c>
      <c r="L215" s="19" t="str">
        <f t="shared" si="18"/>
        <v/>
      </c>
      <c r="M215" s="19"/>
      <c r="N215" s="4" t="str">
        <f t="shared" si="12"/>
        <v/>
      </c>
      <c r="O215" s="4" t="str">
        <f t="shared" si="13"/>
        <v/>
      </c>
      <c r="P215" s="4" t="str">
        <f t="shared" si="14"/>
        <v/>
      </c>
      <c r="Q215" s="4" t="str">
        <f t="shared" si="15"/>
        <v/>
      </c>
      <c r="R215" s="4" t="str">
        <f t="shared" si="16"/>
        <v/>
      </c>
      <c r="S215" s="4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</row>
    <row r="216" ht="13.5" customHeight="1">
      <c r="A216" s="7" t="str">
        <f t="shared" si="3"/>
        <v/>
      </c>
      <c r="B216" s="19" t="str">
        <f t="shared" si="17"/>
        <v/>
      </c>
      <c r="C216" s="19"/>
      <c r="D216" s="4" t="str">
        <f t="shared" si="5"/>
        <v/>
      </c>
      <c r="E216" s="4" t="str">
        <f t="shared" si="6"/>
        <v/>
      </c>
      <c r="F216" s="4" t="str">
        <f t="shared" si="7"/>
        <v/>
      </c>
      <c r="G216" s="4" t="str">
        <f t="shared" si="8"/>
        <v/>
      </c>
      <c r="H216" s="4" t="str">
        <f t="shared" si="9"/>
        <v/>
      </c>
      <c r="I216" s="4"/>
      <c r="J216" s="4"/>
      <c r="K216" s="7" t="str">
        <f t="shared" si="10"/>
        <v/>
      </c>
      <c r="L216" s="19" t="str">
        <f t="shared" si="18"/>
        <v/>
      </c>
      <c r="M216" s="19"/>
      <c r="N216" s="4" t="str">
        <f t="shared" si="12"/>
        <v/>
      </c>
      <c r="O216" s="4" t="str">
        <f t="shared" si="13"/>
        <v/>
      </c>
      <c r="P216" s="4" t="str">
        <f t="shared" si="14"/>
        <v/>
      </c>
      <c r="Q216" s="4" t="str">
        <f t="shared" si="15"/>
        <v/>
      </c>
      <c r="R216" s="4" t="str">
        <f t="shared" si="16"/>
        <v/>
      </c>
      <c r="S216" s="4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</row>
    <row r="217" ht="13.5" customHeight="1">
      <c r="A217" s="7" t="str">
        <f t="shared" si="3"/>
        <v/>
      </c>
      <c r="B217" s="19" t="str">
        <f t="shared" si="17"/>
        <v/>
      </c>
      <c r="C217" s="19"/>
      <c r="D217" s="4" t="str">
        <f t="shared" si="5"/>
        <v/>
      </c>
      <c r="E217" s="4" t="str">
        <f t="shared" si="6"/>
        <v/>
      </c>
      <c r="F217" s="4" t="str">
        <f t="shared" si="7"/>
        <v/>
      </c>
      <c r="G217" s="4" t="str">
        <f t="shared" si="8"/>
        <v/>
      </c>
      <c r="H217" s="4" t="str">
        <f t="shared" si="9"/>
        <v/>
      </c>
      <c r="I217" s="4"/>
      <c r="J217" s="4"/>
      <c r="K217" s="7" t="str">
        <f t="shared" si="10"/>
        <v/>
      </c>
      <c r="L217" s="19" t="str">
        <f t="shared" si="18"/>
        <v/>
      </c>
      <c r="M217" s="19"/>
      <c r="N217" s="4" t="str">
        <f t="shared" si="12"/>
        <v/>
      </c>
      <c r="O217" s="4" t="str">
        <f t="shared" si="13"/>
        <v/>
      </c>
      <c r="P217" s="4" t="str">
        <f t="shared" si="14"/>
        <v/>
      </c>
      <c r="Q217" s="4" t="str">
        <f t="shared" si="15"/>
        <v/>
      </c>
      <c r="R217" s="4" t="str">
        <f t="shared" si="16"/>
        <v/>
      </c>
      <c r="S217" s="4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</row>
    <row r="218" ht="13.5" customHeight="1">
      <c r="A218" s="7" t="str">
        <f t="shared" si="3"/>
        <v/>
      </c>
      <c r="B218" s="19" t="str">
        <f t="shared" si="17"/>
        <v/>
      </c>
      <c r="C218" s="19"/>
      <c r="D218" s="4" t="str">
        <f t="shared" si="5"/>
        <v/>
      </c>
      <c r="E218" s="4" t="str">
        <f t="shared" si="6"/>
        <v/>
      </c>
      <c r="F218" s="4" t="str">
        <f t="shared" si="7"/>
        <v/>
      </c>
      <c r="G218" s="4" t="str">
        <f t="shared" si="8"/>
        <v/>
      </c>
      <c r="H218" s="4" t="str">
        <f t="shared" si="9"/>
        <v/>
      </c>
      <c r="I218" s="4"/>
      <c r="J218" s="4"/>
      <c r="K218" s="7" t="str">
        <f t="shared" si="10"/>
        <v/>
      </c>
      <c r="L218" s="19" t="str">
        <f t="shared" si="18"/>
        <v/>
      </c>
      <c r="M218" s="19"/>
      <c r="N218" s="4" t="str">
        <f t="shared" si="12"/>
        <v/>
      </c>
      <c r="O218" s="4" t="str">
        <f t="shared" si="13"/>
        <v/>
      </c>
      <c r="P218" s="4" t="str">
        <f t="shared" si="14"/>
        <v/>
      </c>
      <c r="Q218" s="4" t="str">
        <f t="shared" si="15"/>
        <v/>
      </c>
      <c r="R218" s="4" t="str">
        <f t="shared" si="16"/>
        <v/>
      </c>
      <c r="S218" s="4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</row>
    <row r="219" ht="13.5" customHeight="1">
      <c r="A219" s="7" t="str">
        <f t="shared" si="3"/>
        <v/>
      </c>
      <c r="B219" s="19" t="str">
        <f t="shared" si="17"/>
        <v/>
      </c>
      <c r="C219" s="19"/>
      <c r="D219" s="4" t="str">
        <f t="shared" si="5"/>
        <v/>
      </c>
      <c r="E219" s="4" t="str">
        <f t="shared" si="6"/>
        <v/>
      </c>
      <c r="F219" s="4" t="str">
        <f t="shared" si="7"/>
        <v/>
      </c>
      <c r="G219" s="4" t="str">
        <f t="shared" si="8"/>
        <v/>
      </c>
      <c r="H219" s="4" t="str">
        <f t="shared" si="9"/>
        <v/>
      </c>
      <c r="I219" s="4"/>
      <c r="J219" s="4"/>
      <c r="K219" s="7" t="str">
        <f t="shared" si="10"/>
        <v/>
      </c>
      <c r="L219" s="19" t="str">
        <f t="shared" si="18"/>
        <v/>
      </c>
      <c r="M219" s="19"/>
      <c r="N219" s="4" t="str">
        <f t="shared" si="12"/>
        <v/>
      </c>
      <c r="O219" s="4" t="str">
        <f t="shared" si="13"/>
        <v/>
      </c>
      <c r="P219" s="4" t="str">
        <f t="shared" si="14"/>
        <v/>
      </c>
      <c r="Q219" s="4" t="str">
        <f t="shared" si="15"/>
        <v/>
      </c>
      <c r="R219" s="4" t="str">
        <f t="shared" si="16"/>
        <v/>
      </c>
      <c r="S219" s="4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</row>
    <row r="220" ht="13.5" customHeight="1">
      <c r="A220" s="7" t="str">
        <f t="shared" si="3"/>
        <v/>
      </c>
      <c r="B220" s="19" t="str">
        <f t="shared" si="17"/>
        <v/>
      </c>
      <c r="C220" s="19"/>
      <c r="D220" s="4" t="str">
        <f t="shared" si="5"/>
        <v/>
      </c>
      <c r="E220" s="4" t="str">
        <f t="shared" si="6"/>
        <v/>
      </c>
      <c r="F220" s="4" t="str">
        <f t="shared" si="7"/>
        <v/>
      </c>
      <c r="G220" s="4" t="str">
        <f t="shared" si="8"/>
        <v/>
      </c>
      <c r="H220" s="4" t="str">
        <f t="shared" si="9"/>
        <v/>
      </c>
      <c r="I220" s="4"/>
      <c r="J220" s="4"/>
      <c r="K220" s="7" t="str">
        <f t="shared" si="10"/>
        <v/>
      </c>
      <c r="L220" s="19" t="str">
        <f t="shared" si="18"/>
        <v/>
      </c>
      <c r="M220" s="19"/>
      <c r="N220" s="4" t="str">
        <f t="shared" si="12"/>
        <v/>
      </c>
      <c r="O220" s="4" t="str">
        <f t="shared" si="13"/>
        <v/>
      </c>
      <c r="P220" s="4" t="str">
        <f t="shared" si="14"/>
        <v/>
      </c>
      <c r="Q220" s="4" t="str">
        <f t="shared" si="15"/>
        <v/>
      </c>
      <c r="R220" s="4" t="str">
        <f t="shared" si="16"/>
        <v/>
      </c>
      <c r="S220" s="4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</row>
    <row r="221" ht="13.5" customHeight="1">
      <c r="A221" s="7" t="str">
        <f t="shared" si="3"/>
        <v/>
      </c>
      <c r="B221" s="19" t="str">
        <f t="shared" si="17"/>
        <v/>
      </c>
      <c r="C221" s="19"/>
      <c r="D221" s="4" t="str">
        <f t="shared" si="5"/>
        <v/>
      </c>
      <c r="E221" s="4" t="str">
        <f t="shared" si="6"/>
        <v/>
      </c>
      <c r="F221" s="4" t="str">
        <f t="shared" si="7"/>
        <v/>
      </c>
      <c r="G221" s="4" t="str">
        <f t="shared" si="8"/>
        <v/>
      </c>
      <c r="H221" s="4" t="str">
        <f t="shared" si="9"/>
        <v/>
      </c>
      <c r="I221" s="4"/>
      <c r="J221" s="4"/>
      <c r="K221" s="7" t="str">
        <f t="shared" si="10"/>
        <v/>
      </c>
      <c r="L221" s="19" t="str">
        <f t="shared" si="18"/>
        <v/>
      </c>
      <c r="M221" s="19"/>
      <c r="N221" s="4" t="str">
        <f t="shared" si="12"/>
        <v/>
      </c>
      <c r="O221" s="4" t="str">
        <f t="shared" si="13"/>
        <v/>
      </c>
      <c r="P221" s="4" t="str">
        <f t="shared" si="14"/>
        <v/>
      </c>
      <c r="Q221" s="4" t="str">
        <f t="shared" si="15"/>
        <v/>
      </c>
      <c r="R221" s="4" t="str">
        <f t="shared" si="16"/>
        <v/>
      </c>
      <c r="S221" s="4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</row>
    <row r="222" ht="13.5" customHeight="1">
      <c r="A222" s="7" t="str">
        <f t="shared" si="3"/>
        <v/>
      </c>
      <c r="B222" s="19" t="str">
        <f t="shared" si="17"/>
        <v/>
      </c>
      <c r="C222" s="19"/>
      <c r="D222" s="4" t="str">
        <f t="shared" si="5"/>
        <v/>
      </c>
      <c r="E222" s="4" t="str">
        <f t="shared" si="6"/>
        <v/>
      </c>
      <c r="F222" s="4" t="str">
        <f t="shared" si="7"/>
        <v/>
      </c>
      <c r="G222" s="4" t="str">
        <f t="shared" si="8"/>
        <v/>
      </c>
      <c r="H222" s="4" t="str">
        <f t="shared" si="9"/>
        <v/>
      </c>
      <c r="I222" s="4"/>
      <c r="J222" s="4"/>
      <c r="K222" s="7" t="str">
        <f t="shared" si="10"/>
        <v/>
      </c>
      <c r="L222" s="19" t="str">
        <f t="shared" si="18"/>
        <v/>
      </c>
      <c r="M222" s="19"/>
      <c r="N222" s="4" t="str">
        <f t="shared" si="12"/>
        <v/>
      </c>
      <c r="O222" s="4" t="str">
        <f t="shared" si="13"/>
        <v/>
      </c>
      <c r="P222" s="4" t="str">
        <f t="shared" si="14"/>
        <v/>
      </c>
      <c r="Q222" s="4" t="str">
        <f t="shared" si="15"/>
        <v/>
      </c>
      <c r="R222" s="4" t="str">
        <f t="shared" si="16"/>
        <v/>
      </c>
      <c r="S222" s="4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</row>
    <row r="223" ht="13.5" customHeight="1">
      <c r="A223" s="7" t="str">
        <f t="shared" si="3"/>
        <v/>
      </c>
      <c r="B223" s="19" t="str">
        <f t="shared" si="17"/>
        <v/>
      </c>
      <c r="C223" s="19"/>
      <c r="D223" s="4" t="str">
        <f t="shared" si="5"/>
        <v/>
      </c>
      <c r="E223" s="4" t="str">
        <f t="shared" si="6"/>
        <v/>
      </c>
      <c r="F223" s="4" t="str">
        <f t="shared" si="7"/>
        <v/>
      </c>
      <c r="G223" s="4" t="str">
        <f t="shared" si="8"/>
        <v/>
      </c>
      <c r="H223" s="4" t="str">
        <f t="shared" si="9"/>
        <v/>
      </c>
      <c r="I223" s="4"/>
      <c r="J223" s="4"/>
      <c r="K223" s="7" t="str">
        <f t="shared" si="10"/>
        <v/>
      </c>
      <c r="L223" s="19" t="str">
        <f t="shared" si="18"/>
        <v/>
      </c>
      <c r="M223" s="19"/>
      <c r="N223" s="4" t="str">
        <f t="shared" si="12"/>
        <v/>
      </c>
      <c r="O223" s="4" t="str">
        <f t="shared" si="13"/>
        <v/>
      </c>
      <c r="P223" s="4" t="str">
        <f t="shared" si="14"/>
        <v/>
      </c>
      <c r="Q223" s="4" t="str">
        <f t="shared" si="15"/>
        <v/>
      </c>
      <c r="R223" s="4" t="str">
        <f t="shared" si="16"/>
        <v/>
      </c>
      <c r="S223" s="4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</row>
    <row r="224" ht="13.5" customHeight="1">
      <c r="A224" s="7" t="str">
        <f t="shared" si="3"/>
        <v/>
      </c>
      <c r="B224" s="19" t="str">
        <f t="shared" si="17"/>
        <v/>
      </c>
      <c r="C224" s="19"/>
      <c r="D224" s="4" t="str">
        <f t="shared" si="5"/>
        <v/>
      </c>
      <c r="E224" s="4" t="str">
        <f t="shared" si="6"/>
        <v/>
      </c>
      <c r="F224" s="4" t="str">
        <f t="shared" si="7"/>
        <v/>
      </c>
      <c r="G224" s="4" t="str">
        <f t="shared" si="8"/>
        <v/>
      </c>
      <c r="H224" s="4" t="str">
        <f t="shared" si="9"/>
        <v/>
      </c>
      <c r="I224" s="4"/>
      <c r="J224" s="4"/>
      <c r="K224" s="7" t="str">
        <f t="shared" si="10"/>
        <v/>
      </c>
      <c r="L224" s="19" t="str">
        <f t="shared" si="18"/>
        <v/>
      </c>
      <c r="M224" s="19"/>
      <c r="N224" s="4" t="str">
        <f t="shared" si="12"/>
        <v/>
      </c>
      <c r="O224" s="4" t="str">
        <f t="shared" si="13"/>
        <v/>
      </c>
      <c r="P224" s="4" t="str">
        <f t="shared" si="14"/>
        <v/>
      </c>
      <c r="Q224" s="4" t="str">
        <f t="shared" si="15"/>
        <v/>
      </c>
      <c r="R224" s="4" t="str">
        <f t="shared" si="16"/>
        <v/>
      </c>
      <c r="S224" s="4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</row>
    <row r="225" ht="13.5" customHeight="1">
      <c r="A225" s="7" t="str">
        <f t="shared" si="3"/>
        <v/>
      </c>
      <c r="B225" s="19" t="str">
        <f t="shared" si="17"/>
        <v/>
      </c>
      <c r="C225" s="19"/>
      <c r="D225" s="4" t="str">
        <f t="shared" si="5"/>
        <v/>
      </c>
      <c r="E225" s="4" t="str">
        <f t="shared" si="6"/>
        <v/>
      </c>
      <c r="F225" s="4" t="str">
        <f t="shared" si="7"/>
        <v/>
      </c>
      <c r="G225" s="4" t="str">
        <f t="shared" si="8"/>
        <v/>
      </c>
      <c r="H225" s="4" t="str">
        <f t="shared" si="9"/>
        <v/>
      </c>
      <c r="I225" s="4"/>
      <c r="J225" s="4"/>
      <c r="K225" s="7" t="str">
        <f t="shared" si="10"/>
        <v/>
      </c>
      <c r="L225" s="19" t="str">
        <f t="shared" si="18"/>
        <v/>
      </c>
      <c r="M225" s="19"/>
      <c r="N225" s="4" t="str">
        <f t="shared" si="12"/>
        <v/>
      </c>
      <c r="O225" s="4" t="str">
        <f t="shared" si="13"/>
        <v/>
      </c>
      <c r="P225" s="4" t="str">
        <f t="shared" si="14"/>
        <v/>
      </c>
      <c r="Q225" s="4" t="str">
        <f t="shared" si="15"/>
        <v/>
      </c>
      <c r="R225" s="4" t="str">
        <f t="shared" si="16"/>
        <v/>
      </c>
      <c r="S225" s="4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</row>
    <row r="226" ht="13.5" customHeight="1">
      <c r="A226" s="7" t="str">
        <f t="shared" si="3"/>
        <v/>
      </c>
      <c r="B226" s="19" t="str">
        <f t="shared" si="17"/>
        <v/>
      </c>
      <c r="C226" s="19"/>
      <c r="D226" s="4" t="str">
        <f t="shared" si="5"/>
        <v/>
      </c>
      <c r="E226" s="4" t="str">
        <f t="shared" si="6"/>
        <v/>
      </c>
      <c r="F226" s="4" t="str">
        <f t="shared" si="7"/>
        <v/>
      </c>
      <c r="G226" s="4" t="str">
        <f t="shared" si="8"/>
        <v/>
      </c>
      <c r="H226" s="4" t="str">
        <f t="shared" si="9"/>
        <v/>
      </c>
      <c r="I226" s="4"/>
      <c r="J226" s="4"/>
      <c r="K226" s="7" t="str">
        <f t="shared" si="10"/>
        <v/>
      </c>
      <c r="L226" s="19" t="str">
        <f t="shared" si="18"/>
        <v/>
      </c>
      <c r="M226" s="19"/>
      <c r="N226" s="4" t="str">
        <f t="shared" si="12"/>
        <v/>
      </c>
      <c r="O226" s="4" t="str">
        <f t="shared" si="13"/>
        <v/>
      </c>
      <c r="P226" s="4" t="str">
        <f t="shared" si="14"/>
        <v/>
      </c>
      <c r="Q226" s="4" t="str">
        <f t="shared" si="15"/>
        <v/>
      </c>
      <c r="R226" s="4" t="str">
        <f t="shared" si="16"/>
        <v/>
      </c>
      <c r="S226" s="4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</row>
    <row r="227" ht="13.5" customHeight="1">
      <c r="A227" s="7" t="str">
        <f t="shared" si="3"/>
        <v/>
      </c>
      <c r="B227" s="19" t="str">
        <f t="shared" si="17"/>
        <v/>
      </c>
      <c r="C227" s="19"/>
      <c r="D227" s="4" t="str">
        <f t="shared" si="5"/>
        <v/>
      </c>
      <c r="E227" s="4" t="str">
        <f t="shared" si="6"/>
        <v/>
      </c>
      <c r="F227" s="4" t="str">
        <f t="shared" si="7"/>
        <v/>
      </c>
      <c r="G227" s="4" t="str">
        <f t="shared" si="8"/>
        <v/>
      </c>
      <c r="H227" s="4" t="str">
        <f t="shared" si="9"/>
        <v/>
      </c>
      <c r="I227" s="4"/>
      <c r="J227" s="4"/>
      <c r="K227" s="7" t="str">
        <f t="shared" si="10"/>
        <v/>
      </c>
      <c r="L227" s="19" t="str">
        <f t="shared" si="18"/>
        <v/>
      </c>
      <c r="M227" s="19"/>
      <c r="N227" s="4" t="str">
        <f t="shared" si="12"/>
        <v/>
      </c>
      <c r="O227" s="4" t="str">
        <f t="shared" si="13"/>
        <v/>
      </c>
      <c r="P227" s="4" t="str">
        <f t="shared" si="14"/>
        <v/>
      </c>
      <c r="Q227" s="4" t="str">
        <f t="shared" si="15"/>
        <v/>
      </c>
      <c r="R227" s="4" t="str">
        <f t="shared" si="16"/>
        <v/>
      </c>
      <c r="S227" s="4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</row>
    <row r="228" ht="13.5" customHeight="1">
      <c r="A228" s="7" t="str">
        <f t="shared" si="3"/>
        <v/>
      </c>
      <c r="B228" s="19" t="str">
        <f t="shared" si="17"/>
        <v/>
      </c>
      <c r="C228" s="19"/>
      <c r="D228" s="4" t="str">
        <f t="shared" si="5"/>
        <v/>
      </c>
      <c r="E228" s="4" t="str">
        <f t="shared" si="6"/>
        <v/>
      </c>
      <c r="F228" s="4" t="str">
        <f t="shared" si="7"/>
        <v/>
      </c>
      <c r="G228" s="4" t="str">
        <f t="shared" si="8"/>
        <v/>
      </c>
      <c r="H228" s="4" t="str">
        <f t="shared" si="9"/>
        <v/>
      </c>
      <c r="I228" s="4"/>
      <c r="J228" s="4"/>
      <c r="K228" s="7" t="str">
        <f t="shared" si="10"/>
        <v/>
      </c>
      <c r="L228" s="19" t="str">
        <f t="shared" si="18"/>
        <v/>
      </c>
      <c r="M228" s="19"/>
      <c r="N228" s="4" t="str">
        <f t="shared" si="12"/>
        <v/>
      </c>
      <c r="O228" s="4" t="str">
        <f t="shared" si="13"/>
        <v/>
      </c>
      <c r="P228" s="4" t="str">
        <f t="shared" si="14"/>
        <v/>
      </c>
      <c r="Q228" s="4" t="str">
        <f t="shared" si="15"/>
        <v/>
      </c>
      <c r="R228" s="4" t="str">
        <f t="shared" si="16"/>
        <v/>
      </c>
      <c r="S228" s="4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</row>
    <row r="229" ht="13.5" customHeight="1">
      <c r="A229" s="7" t="str">
        <f t="shared" si="3"/>
        <v/>
      </c>
      <c r="B229" s="19" t="str">
        <f t="shared" si="17"/>
        <v/>
      </c>
      <c r="C229" s="19"/>
      <c r="D229" s="4" t="str">
        <f t="shared" si="5"/>
        <v/>
      </c>
      <c r="E229" s="4" t="str">
        <f t="shared" si="6"/>
        <v/>
      </c>
      <c r="F229" s="4" t="str">
        <f t="shared" si="7"/>
        <v/>
      </c>
      <c r="G229" s="4" t="str">
        <f t="shared" si="8"/>
        <v/>
      </c>
      <c r="H229" s="4" t="str">
        <f t="shared" si="9"/>
        <v/>
      </c>
      <c r="I229" s="4"/>
      <c r="J229" s="4"/>
      <c r="K229" s="7" t="str">
        <f t="shared" si="10"/>
        <v/>
      </c>
      <c r="L229" s="19" t="str">
        <f t="shared" si="18"/>
        <v/>
      </c>
      <c r="M229" s="19"/>
      <c r="N229" s="4" t="str">
        <f t="shared" si="12"/>
        <v/>
      </c>
      <c r="O229" s="4" t="str">
        <f t="shared" si="13"/>
        <v/>
      </c>
      <c r="P229" s="4" t="str">
        <f t="shared" si="14"/>
        <v/>
      </c>
      <c r="Q229" s="4" t="str">
        <f t="shared" si="15"/>
        <v/>
      </c>
      <c r="R229" s="4" t="str">
        <f t="shared" si="16"/>
        <v/>
      </c>
      <c r="S229" s="4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</row>
    <row r="230" ht="13.5" customHeight="1">
      <c r="A230" s="7" t="str">
        <f t="shared" si="3"/>
        <v/>
      </c>
      <c r="B230" s="19" t="str">
        <f t="shared" si="17"/>
        <v/>
      </c>
      <c r="C230" s="19"/>
      <c r="D230" s="4" t="str">
        <f t="shared" si="5"/>
        <v/>
      </c>
      <c r="E230" s="4" t="str">
        <f t="shared" si="6"/>
        <v/>
      </c>
      <c r="F230" s="4" t="str">
        <f t="shared" si="7"/>
        <v/>
      </c>
      <c r="G230" s="4" t="str">
        <f t="shared" si="8"/>
        <v/>
      </c>
      <c r="H230" s="4" t="str">
        <f t="shared" si="9"/>
        <v/>
      </c>
      <c r="I230" s="4"/>
      <c r="J230" s="4"/>
      <c r="K230" s="7" t="str">
        <f t="shared" si="10"/>
        <v/>
      </c>
      <c r="L230" s="19" t="str">
        <f t="shared" si="18"/>
        <v/>
      </c>
      <c r="M230" s="19"/>
      <c r="N230" s="4" t="str">
        <f t="shared" si="12"/>
        <v/>
      </c>
      <c r="O230" s="4" t="str">
        <f t="shared" si="13"/>
        <v/>
      </c>
      <c r="P230" s="4" t="str">
        <f t="shared" si="14"/>
        <v/>
      </c>
      <c r="Q230" s="4" t="str">
        <f t="shared" si="15"/>
        <v/>
      </c>
      <c r="R230" s="4" t="str">
        <f t="shared" si="16"/>
        <v/>
      </c>
      <c r="S230" s="4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</row>
    <row r="231" ht="13.5" customHeight="1">
      <c r="A231" s="7" t="str">
        <f t="shared" si="3"/>
        <v/>
      </c>
      <c r="B231" s="19" t="str">
        <f t="shared" si="17"/>
        <v/>
      </c>
      <c r="C231" s="19"/>
      <c r="D231" s="4" t="str">
        <f t="shared" si="5"/>
        <v/>
      </c>
      <c r="E231" s="4" t="str">
        <f t="shared" si="6"/>
        <v/>
      </c>
      <c r="F231" s="4" t="str">
        <f t="shared" si="7"/>
        <v/>
      </c>
      <c r="G231" s="4" t="str">
        <f t="shared" si="8"/>
        <v/>
      </c>
      <c r="H231" s="4" t="str">
        <f t="shared" si="9"/>
        <v/>
      </c>
      <c r="I231" s="4"/>
      <c r="J231" s="4"/>
      <c r="K231" s="7" t="str">
        <f t="shared" si="10"/>
        <v/>
      </c>
      <c r="L231" s="19" t="str">
        <f t="shared" si="18"/>
        <v/>
      </c>
      <c r="M231" s="19"/>
      <c r="N231" s="4" t="str">
        <f t="shared" si="12"/>
        <v/>
      </c>
      <c r="O231" s="4" t="str">
        <f t="shared" si="13"/>
        <v/>
      </c>
      <c r="P231" s="4" t="str">
        <f t="shared" si="14"/>
        <v/>
      </c>
      <c r="Q231" s="4" t="str">
        <f t="shared" si="15"/>
        <v/>
      </c>
      <c r="R231" s="4" t="str">
        <f t="shared" si="16"/>
        <v/>
      </c>
      <c r="S231" s="4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ht="13.5" customHeight="1">
      <c r="A232" s="7" t="str">
        <f t="shared" si="3"/>
        <v/>
      </c>
      <c r="B232" s="19" t="str">
        <f t="shared" si="17"/>
        <v/>
      </c>
      <c r="C232" s="19"/>
      <c r="D232" s="4" t="str">
        <f t="shared" si="5"/>
        <v/>
      </c>
      <c r="E232" s="4" t="str">
        <f t="shared" si="6"/>
        <v/>
      </c>
      <c r="F232" s="4" t="str">
        <f t="shared" si="7"/>
        <v/>
      </c>
      <c r="G232" s="4" t="str">
        <f t="shared" si="8"/>
        <v/>
      </c>
      <c r="H232" s="4" t="str">
        <f t="shared" si="9"/>
        <v/>
      </c>
      <c r="I232" s="4"/>
      <c r="J232" s="4"/>
      <c r="K232" s="7" t="str">
        <f t="shared" si="10"/>
        <v/>
      </c>
      <c r="L232" s="19" t="str">
        <f t="shared" si="18"/>
        <v/>
      </c>
      <c r="M232" s="19"/>
      <c r="N232" s="4" t="str">
        <f t="shared" si="12"/>
        <v/>
      </c>
      <c r="O232" s="4" t="str">
        <f t="shared" si="13"/>
        <v/>
      </c>
      <c r="P232" s="4" t="str">
        <f t="shared" si="14"/>
        <v/>
      </c>
      <c r="Q232" s="4" t="str">
        <f t="shared" si="15"/>
        <v/>
      </c>
      <c r="R232" s="4" t="str">
        <f t="shared" si="16"/>
        <v/>
      </c>
      <c r="S232" s="4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ht="13.5" customHeight="1">
      <c r="A233" s="7" t="str">
        <f t="shared" si="3"/>
        <v/>
      </c>
      <c r="B233" s="19" t="str">
        <f t="shared" si="17"/>
        <v/>
      </c>
      <c r="C233" s="19"/>
      <c r="D233" s="4" t="str">
        <f t="shared" si="5"/>
        <v/>
      </c>
      <c r="E233" s="4" t="str">
        <f t="shared" si="6"/>
        <v/>
      </c>
      <c r="F233" s="4" t="str">
        <f t="shared" si="7"/>
        <v/>
      </c>
      <c r="G233" s="4" t="str">
        <f t="shared" si="8"/>
        <v/>
      </c>
      <c r="H233" s="4" t="str">
        <f t="shared" si="9"/>
        <v/>
      </c>
      <c r="I233" s="4"/>
      <c r="J233" s="4"/>
      <c r="K233" s="7" t="str">
        <f t="shared" si="10"/>
        <v/>
      </c>
      <c r="L233" s="19" t="str">
        <f t="shared" si="18"/>
        <v/>
      </c>
      <c r="M233" s="19"/>
      <c r="N233" s="4" t="str">
        <f t="shared" si="12"/>
        <v/>
      </c>
      <c r="O233" s="4" t="str">
        <f t="shared" si="13"/>
        <v/>
      </c>
      <c r="P233" s="4" t="str">
        <f t="shared" si="14"/>
        <v/>
      </c>
      <c r="Q233" s="4" t="str">
        <f t="shared" si="15"/>
        <v/>
      </c>
      <c r="R233" s="4" t="str">
        <f t="shared" si="16"/>
        <v/>
      </c>
      <c r="S233" s="4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ht="13.5" customHeight="1">
      <c r="A234" s="7" t="str">
        <f t="shared" si="3"/>
        <v/>
      </c>
      <c r="B234" s="19" t="str">
        <f t="shared" si="17"/>
        <v/>
      </c>
      <c r="C234" s="19"/>
      <c r="D234" s="4" t="str">
        <f t="shared" si="5"/>
        <v/>
      </c>
      <c r="E234" s="4" t="str">
        <f t="shared" si="6"/>
        <v/>
      </c>
      <c r="F234" s="4" t="str">
        <f t="shared" si="7"/>
        <v/>
      </c>
      <c r="G234" s="4" t="str">
        <f t="shared" si="8"/>
        <v/>
      </c>
      <c r="H234" s="4" t="str">
        <f t="shared" si="9"/>
        <v/>
      </c>
      <c r="I234" s="4"/>
      <c r="J234" s="4"/>
      <c r="K234" s="7" t="str">
        <f t="shared" si="10"/>
        <v/>
      </c>
      <c r="L234" s="19" t="str">
        <f t="shared" si="18"/>
        <v/>
      </c>
      <c r="M234" s="19"/>
      <c r="N234" s="4" t="str">
        <f t="shared" si="12"/>
        <v/>
      </c>
      <c r="O234" s="4" t="str">
        <f t="shared" si="13"/>
        <v/>
      </c>
      <c r="P234" s="4" t="str">
        <f t="shared" si="14"/>
        <v/>
      </c>
      <c r="Q234" s="4" t="str">
        <f t="shared" si="15"/>
        <v/>
      </c>
      <c r="R234" s="4" t="str">
        <f t="shared" si="16"/>
        <v/>
      </c>
      <c r="S234" s="4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ht="13.5" customHeight="1">
      <c r="A235" s="7" t="str">
        <f t="shared" si="3"/>
        <v/>
      </c>
      <c r="B235" s="19" t="str">
        <f t="shared" si="17"/>
        <v/>
      </c>
      <c r="C235" s="19"/>
      <c r="D235" s="4" t="str">
        <f t="shared" si="5"/>
        <v/>
      </c>
      <c r="E235" s="4" t="str">
        <f t="shared" si="6"/>
        <v/>
      </c>
      <c r="F235" s="4" t="str">
        <f t="shared" si="7"/>
        <v/>
      </c>
      <c r="G235" s="4" t="str">
        <f t="shared" si="8"/>
        <v/>
      </c>
      <c r="H235" s="4" t="str">
        <f t="shared" si="9"/>
        <v/>
      </c>
      <c r="I235" s="4"/>
      <c r="J235" s="4"/>
      <c r="K235" s="7" t="str">
        <f t="shared" si="10"/>
        <v/>
      </c>
      <c r="L235" s="19" t="str">
        <f t="shared" si="18"/>
        <v/>
      </c>
      <c r="M235" s="19"/>
      <c r="N235" s="4" t="str">
        <f t="shared" si="12"/>
        <v/>
      </c>
      <c r="O235" s="4" t="str">
        <f t="shared" si="13"/>
        <v/>
      </c>
      <c r="P235" s="4" t="str">
        <f t="shared" si="14"/>
        <v/>
      </c>
      <c r="Q235" s="4" t="str">
        <f t="shared" si="15"/>
        <v/>
      </c>
      <c r="R235" s="4" t="str">
        <f t="shared" si="16"/>
        <v/>
      </c>
      <c r="S235" s="4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ht="13.5" customHeight="1">
      <c r="A236" s="7" t="str">
        <f t="shared" si="3"/>
        <v/>
      </c>
      <c r="B236" s="19" t="str">
        <f t="shared" si="17"/>
        <v/>
      </c>
      <c r="C236" s="19"/>
      <c r="D236" s="4" t="str">
        <f t="shared" si="5"/>
        <v/>
      </c>
      <c r="E236" s="4" t="str">
        <f t="shared" si="6"/>
        <v/>
      </c>
      <c r="F236" s="4" t="str">
        <f t="shared" si="7"/>
        <v/>
      </c>
      <c r="G236" s="4" t="str">
        <f t="shared" si="8"/>
        <v/>
      </c>
      <c r="H236" s="4" t="str">
        <f t="shared" si="9"/>
        <v/>
      </c>
      <c r="I236" s="4"/>
      <c r="J236" s="4"/>
      <c r="K236" s="7" t="str">
        <f t="shared" si="10"/>
        <v/>
      </c>
      <c r="L236" s="19" t="str">
        <f t="shared" si="18"/>
        <v/>
      </c>
      <c r="M236" s="19"/>
      <c r="N236" s="4" t="str">
        <f t="shared" si="12"/>
        <v/>
      </c>
      <c r="O236" s="4" t="str">
        <f t="shared" si="13"/>
        <v/>
      </c>
      <c r="P236" s="4" t="str">
        <f t="shared" si="14"/>
        <v/>
      </c>
      <c r="Q236" s="4" t="str">
        <f t="shared" si="15"/>
        <v/>
      </c>
      <c r="R236" s="4" t="str">
        <f t="shared" si="16"/>
        <v/>
      </c>
      <c r="S236" s="4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ht="13.5" customHeight="1">
      <c r="A237" s="7" t="str">
        <f t="shared" si="3"/>
        <v/>
      </c>
      <c r="B237" s="19" t="str">
        <f t="shared" si="17"/>
        <v/>
      </c>
      <c r="C237" s="19"/>
      <c r="D237" s="4" t="str">
        <f t="shared" si="5"/>
        <v/>
      </c>
      <c r="E237" s="4" t="str">
        <f t="shared" si="6"/>
        <v/>
      </c>
      <c r="F237" s="4" t="str">
        <f t="shared" si="7"/>
        <v/>
      </c>
      <c r="G237" s="4" t="str">
        <f t="shared" si="8"/>
        <v/>
      </c>
      <c r="H237" s="4" t="str">
        <f t="shared" si="9"/>
        <v/>
      </c>
      <c r="I237" s="4"/>
      <c r="J237" s="4"/>
      <c r="K237" s="7" t="str">
        <f t="shared" si="10"/>
        <v/>
      </c>
      <c r="L237" s="19" t="str">
        <f t="shared" si="18"/>
        <v/>
      </c>
      <c r="M237" s="19"/>
      <c r="N237" s="4" t="str">
        <f t="shared" si="12"/>
        <v/>
      </c>
      <c r="O237" s="4" t="str">
        <f t="shared" si="13"/>
        <v/>
      </c>
      <c r="P237" s="4" t="str">
        <f t="shared" si="14"/>
        <v/>
      </c>
      <c r="Q237" s="4" t="str">
        <f t="shared" si="15"/>
        <v/>
      </c>
      <c r="R237" s="4" t="str">
        <f t="shared" si="16"/>
        <v/>
      </c>
      <c r="S237" s="4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ht="13.5" customHeight="1">
      <c r="A238" s="7" t="str">
        <f t="shared" si="3"/>
        <v/>
      </c>
      <c r="B238" s="19" t="str">
        <f t="shared" si="17"/>
        <v/>
      </c>
      <c r="C238" s="19"/>
      <c r="D238" s="4" t="str">
        <f t="shared" si="5"/>
        <v/>
      </c>
      <c r="E238" s="4" t="str">
        <f t="shared" si="6"/>
        <v/>
      </c>
      <c r="F238" s="4" t="str">
        <f t="shared" si="7"/>
        <v/>
      </c>
      <c r="G238" s="4" t="str">
        <f t="shared" si="8"/>
        <v/>
      </c>
      <c r="H238" s="4" t="str">
        <f t="shared" si="9"/>
        <v/>
      </c>
      <c r="I238" s="4"/>
      <c r="J238" s="4"/>
      <c r="K238" s="7" t="str">
        <f t="shared" si="10"/>
        <v/>
      </c>
      <c r="L238" s="19" t="str">
        <f t="shared" si="18"/>
        <v/>
      </c>
      <c r="M238" s="19"/>
      <c r="N238" s="4" t="str">
        <f t="shared" si="12"/>
        <v/>
      </c>
      <c r="O238" s="4" t="str">
        <f t="shared" si="13"/>
        <v/>
      </c>
      <c r="P238" s="4" t="str">
        <f t="shared" si="14"/>
        <v/>
      </c>
      <c r="Q238" s="4" t="str">
        <f t="shared" si="15"/>
        <v/>
      </c>
      <c r="R238" s="4" t="str">
        <f t="shared" si="16"/>
        <v/>
      </c>
      <c r="S238" s="4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ht="13.5" customHeight="1">
      <c r="A239" s="7" t="str">
        <f t="shared" si="3"/>
        <v/>
      </c>
      <c r="B239" s="19" t="str">
        <f t="shared" si="17"/>
        <v/>
      </c>
      <c r="C239" s="19"/>
      <c r="D239" s="4" t="str">
        <f t="shared" si="5"/>
        <v/>
      </c>
      <c r="E239" s="4" t="str">
        <f t="shared" si="6"/>
        <v/>
      </c>
      <c r="F239" s="4" t="str">
        <f t="shared" si="7"/>
        <v/>
      </c>
      <c r="G239" s="4" t="str">
        <f t="shared" si="8"/>
        <v/>
      </c>
      <c r="H239" s="4" t="str">
        <f t="shared" si="9"/>
        <v/>
      </c>
      <c r="I239" s="4"/>
      <c r="J239" s="4"/>
      <c r="K239" s="7" t="str">
        <f t="shared" si="10"/>
        <v/>
      </c>
      <c r="L239" s="19" t="str">
        <f t="shared" si="18"/>
        <v/>
      </c>
      <c r="M239" s="19"/>
      <c r="N239" s="4" t="str">
        <f t="shared" si="12"/>
        <v/>
      </c>
      <c r="O239" s="4" t="str">
        <f t="shared" si="13"/>
        <v/>
      </c>
      <c r="P239" s="4" t="str">
        <f t="shared" si="14"/>
        <v/>
      </c>
      <c r="Q239" s="4" t="str">
        <f t="shared" si="15"/>
        <v/>
      </c>
      <c r="R239" s="4" t="str">
        <f t="shared" si="16"/>
        <v/>
      </c>
      <c r="S239" s="4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ht="13.5" customHeight="1">
      <c r="A240" s="7" t="str">
        <f t="shared" si="3"/>
        <v/>
      </c>
      <c r="B240" s="19" t="str">
        <f t="shared" si="17"/>
        <v/>
      </c>
      <c r="C240" s="19"/>
      <c r="D240" s="4" t="str">
        <f t="shared" si="5"/>
        <v/>
      </c>
      <c r="E240" s="4" t="str">
        <f t="shared" si="6"/>
        <v/>
      </c>
      <c r="F240" s="4" t="str">
        <f t="shared" si="7"/>
        <v/>
      </c>
      <c r="G240" s="4" t="str">
        <f t="shared" si="8"/>
        <v/>
      </c>
      <c r="H240" s="4" t="str">
        <f t="shared" si="9"/>
        <v/>
      </c>
      <c r="I240" s="4"/>
      <c r="J240" s="4"/>
      <c r="K240" s="7" t="str">
        <f t="shared" si="10"/>
        <v/>
      </c>
      <c r="L240" s="19" t="str">
        <f t="shared" si="18"/>
        <v/>
      </c>
      <c r="M240" s="19"/>
      <c r="N240" s="4" t="str">
        <f t="shared" si="12"/>
        <v/>
      </c>
      <c r="O240" s="4" t="str">
        <f t="shared" si="13"/>
        <v/>
      </c>
      <c r="P240" s="4" t="str">
        <f t="shared" si="14"/>
        <v/>
      </c>
      <c r="Q240" s="4" t="str">
        <f t="shared" si="15"/>
        <v/>
      </c>
      <c r="R240" s="4" t="str">
        <f t="shared" si="16"/>
        <v/>
      </c>
      <c r="S240" s="4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ht="13.5" customHeight="1">
      <c r="A241" s="7" t="str">
        <f t="shared" si="3"/>
        <v/>
      </c>
      <c r="B241" s="19" t="str">
        <f t="shared" si="17"/>
        <v/>
      </c>
      <c r="C241" s="19"/>
      <c r="D241" s="4" t="str">
        <f t="shared" si="5"/>
        <v/>
      </c>
      <c r="E241" s="4" t="str">
        <f t="shared" si="6"/>
        <v/>
      </c>
      <c r="F241" s="4" t="str">
        <f t="shared" si="7"/>
        <v/>
      </c>
      <c r="G241" s="4" t="str">
        <f t="shared" si="8"/>
        <v/>
      </c>
      <c r="H241" s="4" t="str">
        <f t="shared" si="9"/>
        <v/>
      </c>
      <c r="I241" s="4"/>
      <c r="J241" s="4"/>
      <c r="K241" s="7" t="str">
        <f t="shared" si="10"/>
        <v/>
      </c>
      <c r="L241" s="19" t="str">
        <f t="shared" si="18"/>
        <v/>
      </c>
      <c r="M241" s="19"/>
      <c r="N241" s="4" t="str">
        <f t="shared" si="12"/>
        <v/>
      </c>
      <c r="O241" s="4" t="str">
        <f t="shared" si="13"/>
        <v/>
      </c>
      <c r="P241" s="4" t="str">
        <f t="shared" si="14"/>
        <v/>
      </c>
      <c r="Q241" s="4" t="str">
        <f t="shared" si="15"/>
        <v/>
      </c>
      <c r="R241" s="4" t="str">
        <f t="shared" si="16"/>
        <v/>
      </c>
      <c r="S241" s="4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ht="13.5" customHeight="1">
      <c r="A242" s="7" t="str">
        <f t="shared" si="3"/>
        <v/>
      </c>
      <c r="B242" s="19" t="str">
        <f t="shared" si="17"/>
        <v/>
      </c>
      <c r="C242" s="19"/>
      <c r="D242" s="4" t="str">
        <f t="shared" si="5"/>
        <v/>
      </c>
      <c r="E242" s="4" t="str">
        <f t="shared" si="6"/>
        <v/>
      </c>
      <c r="F242" s="4" t="str">
        <f t="shared" si="7"/>
        <v/>
      </c>
      <c r="G242" s="4" t="str">
        <f t="shared" si="8"/>
        <v/>
      </c>
      <c r="H242" s="4" t="str">
        <f t="shared" si="9"/>
        <v/>
      </c>
      <c r="I242" s="4"/>
      <c r="J242" s="4"/>
      <c r="K242" s="7" t="str">
        <f t="shared" si="10"/>
        <v/>
      </c>
      <c r="L242" s="19" t="str">
        <f t="shared" si="18"/>
        <v/>
      </c>
      <c r="M242" s="19"/>
      <c r="N242" s="4" t="str">
        <f t="shared" si="12"/>
        <v/>
      </c>
      <c r="O242" s="4" t="str">
        <f t="shared" si="13"/>
        <v/>
      </c>
      <c r="P242" s="4" t="str">
        <f t="shared" si="14"/>
        <v/>
      </c>
      <c r="Q242" s="4" t="str">
        <f t="shared" si="15"/>
        <v/>
      </c>
      <c r="R242" s="4" t="str">
        <f t="shared" si="16"/>
        <v/>
      </c>
      <c r="S242" s="4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ht="13.5" customHeight="1">
      <c r="A243" s="7" t="str">
        <f t="shared" si="3"/>
        <v/>
      </c>
      <c r="B243" s="19" t="str">
        <f t="shared" si="17"/>
        <v/>
      </c>
      <c r="C243" s="19"/>
      <c r="D243" s="4" t="str">
        <f t="shared" si="5"/>
        <v/>
      </c>
      <c r="E243" s="4" t="str">
        <f t="shared" si="6"/>
        <v/>
      </c>
      <c r="F243" s="4" t="str">
        <f t="shared" si="7"/>
        <v/>
      </c>
      <c r="G243" s="4" t="str">
        <f t="shared" si="8"/>
        <v/>
      </c>
      <c r="H243" s="4" t="str">
        <f t="shared" si="9"/>
        <v/>
      </c>
      <c r="I243" s="4"/>
      <c r="J243" s="4"/>
      <c r="K243" s="7" t="str">
        <f t="shared" si="10"/>
        <v/>
      </c>
      <c r="L243" s="19" t="str">
        <f t="shared" si="18"/>
        <v/>
      </c>
      <c r="M243" s="19"/>
      <c r="N243" s="4" t="str">
        <f t="shared" si="12"/>
        <v/>
      </c>
      <c r="O243" s="4" t="str">
        <f t="shared" si="13"/>
        <v/>
      </c>
      <c r="P243" s="4" t="str">
        <f t="shared" si="14"/>
        <v/>
      </c>
      <c r="Q243" s="4" t="str">
        <f t="shared" si="15"/>
        <v/>
      </c>
      <c r="R243" s="4" t="str">
        <f t="shared" si="16"/>
        <v/>
      </c>
      <c r="S243" s="4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ht="13.5" customHeight="1">
      <c r="A244" s="7" t="str">
        <f t="shared" si="3"/>
        <v/>
      </c>
      <c r="B244" s="19" t="str">
        <f t="shared" si="17"/>
        <v/>
      </c>
      <c r="C244" s="19"/>
      <c r="D244" s="4" t="str">
        <f t="shared" si="5"/>
        <v/>
      </c>
      <c r="E244" s="4" t="str">
        <f t="shared" si="6"/>
        <v/>
      </c>
      <c r="F244" s="4" t="str">
        <f t="shared" si="7"/>
        <v/>
      </c>
      <c r="G244" s="4" t="str">
        <f t="shared" si="8"/>
        <v/>
      </c>
      <c r="H244" s="4" t="str">
        <f t="shared" si="9"/>
        <v/>
      </c>
      <c r="I244" s="4"/>
      <c r="J244" s="4"/>
      <c r="K244" s="7" t="str">
        <f t="shared" si="10"/>
        <v/>
      </c>
      <c r="L244" s="19" t="str">
        <f t="shared" si="18"/>
        <v/>
      </c>
      <c r="M244" s="19"/>
      <c r="N244" s="4" t="str">
        <f t="shared" si="12"/>
        <v/>
      </c>
      <c r="O244" s="4" t="str">
        <f t="shared" si="13"/>
        <v/>
      </c>
      <c r="P244" s="4" t="str">
        <f t="shared" si="14"/>
        <v/>
      </c>
      <c r="Q244" s="4" t="str">
        <f t="shared" si="15"/>
        <v/>
      </c>
      <c r="R244" s="4" t="str">
        <f t="shared" si="16"/>
        <v/>
      </c>
      <c r="S244" s="4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ht="13.5" customHeight="1">
      <c r="A245" s="7" t="str">
        <f t="shared" si="3"/>
        <v/>
      </c>
      <c r="B245" s="19" t="str">
        <f t="shared" si="17"/>
        <v/>
      </c>
      <c r="C245" s="19"/>
      <c r="D245" s="4" t="str">
        <f t="shared" si="5"/>
        <v/>
      </c>
      <c r="E245" s="4" t="str">
        <f t="shared" si="6"/>
        <v/>
      </c>
      <c r="F245" s="4" t="str">
        <f t="shared" si="7"/>
        <v/>
      </c>
      <c r="G245" s="4" t="str">
        <f t="shared" si="8"/>
        <v/>
      </c>
      <c r="H245" s="4" t="str">
        <f t="shared" si="9"/>
        <v/>
      </c>
      <c r="I245" s="4"/>
      <c r="J245" s="4"/>
      <c r="K245" s="7" t="str">
        <f t="shared" si="10"/>
        <v/>
      </c>
      <c r="L245" s="19" t="str">
        <f t="shared" si="18"/>
        <v/>
      </c>
      <c r="M245" s="19"/>
      <c r="N245" s="4" t="str">
        <f t="shared" si="12"/>
        <v/>
      </c>
      <c r="O245" s="4" t="str">
        <f t="shared" si="13"/>
        <v/>
      </c>
      <c r="P245" s="4" t="str">
        <f t="shared" si="14"/>
        <v/>
      </c>
      <c r="Q245" s="4" t="str">
        <f t="shared" si="15"/>
        <v/>
      </c>
      <c r="R245" s="4" t="str">
        <f t="shared" si="16"/>
        <v/>
      </c>
      <c r="S245" s="4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ht="13.5" customHeight="1">
      <c r="A246" s="7" t="str">
        <f t="shared" si="3"/>
        <v/>
      </c>
      <c r="B246" s="19" t="str">
        <f t="shared" si="17"/>
        <v/>
      </c>
      <c r="C246" s="19"/>
      <c r="D246" s="4" t="str">
        <f t="shared" si="5"/>
        <v/>
      </c>
      <c r="E246" s="4" t="str">
        <f t="shared" si="6"/>
        <v/>
      </c>
      <c r="F246" s="4" t="str">
        <f t="shared" si="7"/>
        <v/>
      </c>
      <c r="G246" s="4" t="str">
        <f t="shared" si="8"/>
        <v/>
      </c>
      <c r="H246" s="4" t="str">
        <f t="shared" si="9"/>
        <v/>
      </c>
      <c r="I246" s="4"/>
      <c r="J246" s="4"/>
      <c r="K246" s="7" t="str">
        <f t="shared" si="10"/>
        <v/>
      </c>
      <c r="L246" s="19" t="str">
        <f t="shared" si="18"/>
        <v/>
      </c>
      <c r="M246" s="19"/>
      <c r="N246" s="4" t="str">
        <f t="shared" si="12"/>
        <v/>
      </c>
      <c r="O246" s="4" t="str">
        <f t="shared" si="13"/>
        <v/>
      </c>
      <c r="P246" s="4" t="str">
        <f t="shared" si="14"/>
        <v/>
      </c>
      <c r="Q246" s="4" t="str">
        <f t="shared" si="15"/>
        <v/>
      </c>
      <c r="R246" s="4" t="str">
        <f t="shared" si="16"/>
        <v/>
      </c>
      <c r="S246" s="4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ht="13.5" customHeight="1">
      <c r="A247" s="7" t="str">
        <f t="shared" si="3"/>
        <v/>
      </c>
      <c r="B247" s="19" t="str">
        <f t="shared" si="17"/>
        <v/>
      </c>
      <c r="C247" s="19"/>
      <c r="D247" s="4" t="str">
        <f t="shared" si="5"/>
        <v/>
      </c>
      <c r="E247" s="4" t="str">
        <f t="shared" si="6"/>
        <v/>
      </c>
      <c r="F247" s="4" t="str">
        <f t="shared" si="7"/>
        <v/>
      </c>
      <c r="G247" s="4" t="str">
        <f t="shared" si="8"/>
        <v/>
      </c>
      <c r="H247" s="4" t="str">
        <f t="shared" si="9"/>
        <v/>
      </c>
      <c r="I247" s="4"/>
      <c r="J247" s="4"/>
      <c r="K247" s="7" t="str">
        <f t="shared" si="10"/>
        <v/>
      </c>
      <c r="L247" s="19" t="str">
        <f t="shared" si="18"/>
        <v/>
      </c>
      <c r="M247" s="19"/>
      <c r="N247" s="4" t="str">
        <f t="shared" si="12"/>
        <v/>
      </c>
      <c r="O247" s="4" t="str">
        <f t="shared" si="13"/>
        <v/>
      </c>
      <c r="P247" s="4" t="str">
        <f t="shared" si="14"/>
        <v/>
      </c>
      <c r="Q247" s="4" t="str">
        <f t="shared" si="15"/>
        <v/>
      </c>
      <c r="R247" s="4" t="str">
        <f t="shared" si="16"/>
        <v/>
      </c>
      <c r="S247" s="4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ht="13.5" customHeight="1">
      <c r="A248" s="7" t="str">
        <f t="shared" si="3"/>
        <v/>
      </c>
      <c r="B248" s="19" t="str">
        <f t="shared" si="17"/>
        <v/>
      </c>
      <c r="C248" s="19"/>
      <c r="D248" s="4" t="str">
        <f t="shared" si="5"/>
        <v/>
      </c>
      <c r="E248" s="4" t="str">
        <f t="shared" si="6"/>
        <v/>
      </c>
      <c r="F248" s="4" t="str">
        <f t="shared" si="7"/>
        <v/>
      </c>
      <c r="G248" s="4" t="str">
        <f t="shared" si="8"/>
        <v/>
      </c>
      <c r="H248" s="4" t="str">
        <f t="shared" si="9"/>
        <v/>
      </c>
      <c r="I248" s="4"/>
      <c r="J248" s="4"/>
      <c r="K248" s="7"/>
      <c r="L248" s="19" t="str">
        <f t="shared" si="18"/>
        <v/>
      </c>
      <c r="M248" s="19"/>
      <c r="N248" s="4"/>
      <c r="O248" s="4"/>
      <c r="P248" s="4"/>
      <c r="Q248" s="4"/>
      <c r="R248" s="4"/>
      <c r="S248" s="4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ht="13.5" customHeight="1">
      <c r="A249" s="7" t="str">
        <f t="shared" si="3"/>
        <v/>
      </c>
      <c r="B249" s="19" t="str">
        <f t="shared" si="17"/>
        <v/>
      </c>
      <c r="C249" s="19"/>
      <c r="D249" s="4" t="str">
        <f t="shared" si="5"/>
        <v/>
      </c>
      <c r="E249" s="4" t="str">
        <f t="shared" si="6"/>
        <v/>
      </c>
      <c r="F249" s="4" t="str">
        <f t="shared" si="7"/>
        <v/>
      </c>
      <c r="G249" s="4" t="str">
        <f t="shared" si="8"/>
        <v/>
      </c>
      <c r="H249" s="4" t="str">
        <f t="shared" si="9"/>
        <v/>
      </c>
      <c r="I249" s="4"/>
      <c r="J249" s="4"/>
      <c r="K249" s="7"/>
      <c r="L249" s="19" t="str">
        <f t="shared" si="18"/>
        <v/>
      </c>
      <c r="M249" s="19"/>
      <c r="N249" s="4"/>
      <c r="O249" s="4"/>
      <c r="P249" s="4"/>
      <c r="Q249" s="4"/>
      <c r="R249" s="4"/>
      <c r="S249" s="4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ht="13.5" customHeight="1">
      <c r="A250" s="7" t="str">
        <f t="shared" si="3"/>
        <v/>
      </c>
      <c r="B250" s="19" t="str">
        <f t="shared" si="17"/>
        <v/>
      </c>
      <c r="C250" s="19"/>
      <c r="D250" s="4" t="str">
        <f t="shared" si="5"/>
        <v/>
      </c>
      <c r="E250" s="4" t="str">
        <f t="shared" si="6"/>
        <v/>
      </c>
      <c r="F250" s="4" t="str">
        <f t="shared" si="7"/>
        <v/>
      </c>
      <c r="G250" s="4" t="str">
        <f t="shared" si="8"/>
        <v/>
      </c>
      <c r="H250" s="4" t="str">
        <f t="shared" si="9"/>
        <v/>
      </c>
      <c r="I250" s="4"/>
      <c r="J250" s="4"/>
      <c r="K250" s="7"/>
      <c r="L250" s="19" t="str">
        <f t="shared" si="18"/>
        <v/>
      </c>
      <c r="M250" s="19"/>
      <c r="N250" s="4"/>
      <c r="O250" s="4"/>
      <c r="P250" s="4"/>
      <c r="Q250" s="4"/>
      <c r="R250" s="4"/>
      <c r="S250" s="4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ht="13.5" customHeight="1">
      <c r="A251" s="7" t="str">
        <f t="shared" si="3"/>
        <v/>
      </c>
      <c r="B251" s="19" t="str">
        <f t="shared" si="17"/>
        <v/>
      </c>
      <c r="C251" s="19"/>
      <c r="D251" s="4" t="str">
        <f t="shared" si="5"/>
        <v/>
      </c>
      <c r="E251" s="4" t="str">
        <f t="shared" si="6"/>
        <v/>
      </c>
      <c r="F251" s="4" t="str">
        <f t="shared" si="7"/>
        <v/>
      </c>
      <c r="G251" s="4" t="str">
        <f t="shared" si="8"/>
        <v/>
      </c>
      <c r="H251" s="4" t="str">
        <f t="shared" si="9"/>
        <v/>
      </c>
      <c r="I251" s="4"/>
      <c r="J251" s="4"/>
      <c r="K251" s="7"/>
      <c r="L251" s="19" t="str">
        <f t="shared" si="18"/>
        <v/>
      </c>
      <c r="M251" s="19"/>
      <c r="N251" s="4"/>
      <c r="O251" s="4"/>
      <c r="P251" s="4"/>
      <c r="Q251" s="4"/>
      <c r="R251" s="4"/>
      <c r="S251" s="4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ht="13.5" customHeight="1">
      <c r="A252" s="7" t="str">
        <f t="shared" si="3"/>
        <v/>
      </c>
      <c r="B252" s="19" t="str">
        <f t="shared" si="17"/>
        <v/>
      </c>
      <c r="C252" s="19"/>
      <c r="D252" s="4" t="str">
        <f t="shared" si="5"/>
        <v/>
      </c>
      <c r="E252" s="4" t="str">
        <f t="shared" si="6"/>
        <v/>
      </c>
      <c r="F252" s="4" t="str">
        <f t="shared" si="7"/>
        <v/>
      </c>
      <c r="G252" s="4" t="str">
        <f t="shared" si="8"/>
        <v/>
      </c>
      <c r="H252" s="4" t="str">
        <f t="shared" si="9"/>
        <v/>
      </c>
      <c r="I252" s="4"/>
      <c r="J252" s="4"/>
      <c r="K252" s="7"/>
      <c r="L252" s="19" t="str">
        <f t="shared" si="18"/>
        <v/>
      </c>
      <c r="M252" s="19"/>
      <c r="N252" s="4"/>
      <c r="O252" s="4"/>
      <c r="P252" s="4"/>
      <c r="Q252" s="4"/>
      <c r="R252" s="4"/>
      <c r="S252" s="4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ht="13.5" customHeight="1">
      <c r="A253" s="7" t="str">
        <f t="shared" si="3"/>
        <v/>
      </c>
      <c r="B253" s="19" t="str">
        <f t="shared" si="17"/>
        <v/>
      </c>
      <c r="C253" s="19"/>
      <c r="D253" s="4" t="str">
        <f t="shared" si="5"/>
        <v/>
      </c>
      <c r="E253" s="4" t="str">
        <f t="shared" si="6"/>
        <v/>
      </c>
      <c r="F253" s="4" t="str">
        <f t="shared" si="7"/>
        <v/>
      </c>
      <c r="G253" s="4" t="str">
        <f t="shared" si="8"/>
        <v/>
      </c>
      <c r="H253" s="4" t="str">
        <f t="shared" si="9"/>
        <v/>
      </c>
      <c r="I253" s="4"/>
      <c r="J253" s="4"/>
      <c r="K253" s="7"/>
      <c r="L253" s="19" t="str">
        <f t="shared" si="18"/>
        <v/>
      </c>
      <c r="M253" s="19"/>
      <c r="N253" s="4"/>
      <c r="O253" s="4"/>
      <c r="P253" s="4"/>
      <c r="Q253" s="4"/>
      <c r="R253" s="4"/>
      <c r="S253" s="4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ht="13.5" customHeight="1">
      <c r="A254" s="7" t="str">
        <f t="shared" si="3"/>
        <v/>
      </c>
      <c r="B254" s="19" t="str">
        <f t="shared" si="17"/>
        <v/>
      </c>
      <c r="C254" s="19"/>
      <c r="D254" s="4" t="str">
        <f t="shared" si="5"/>
        <v/>
      </c>
      <c r="E254" s="4" t="str">
        <f t="shared" si="6"/>
        <v/>
      </c>
      <c r="F254" s="4" t="str">
        <f t="shared" si="7"/>
        <v/>
      </c>
      <c r="G254" s="4" t="str">
        <f t="shared" si="8"/>
        <v/>
      </c>
      <c r="H254" s="4" t="str">
        <f t="shared" si="9"/>
        <v/>
      </c>
      <c r="I254" s="4"/>
      <c r="J254" s="4"/>
      <c r="K254" s="7"/>
      <c r="L254" s="19" t="str">
        <f t="shared" si="18"/>
        <v/>
      </c>
      <c r="M254" s="19"/>
      <c r="N254" s="4"/>
      <c r="O254" s="4"/>
      <c r="P254" s="4"/>
      <c r="Q254" s="4"/>
      <c r="R254" s="4"/>
      <c r="S254" s="4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ht="13.5" customHeight="1">
      <c r="A255" s="7" t="str">
        <f t="shared" si="3"/>
        <v/>
      </c>
      <c r="B255" s="19" t="str">
        <f t="shared" si="17"/>
        <v/>
      </c>
      <c r="C255" s="19"/>
      <c r="D255" s="4" t="str">
        <f t="shared" si="5"/>
        <v/>
      </c>
      <c r="E255" s="4" t="str">
        <f t="shared" si="6"/>
        <v/>
      </c>
      <c r="F255" s="4" t="str">
        <f t="shared" si="7"/>
        <v/>
      </c>
      <c r="G255" s="4" t="str">
        <f t="shared" si="8"/>
        <v/>
      </c>
      <c r="H255" s="4" t="str">
        <f t="shared" si="9"/>
        <v/>
      </c>
      <c r="I255" s="4"/>
      <c r="J255" s="4"/>
      <c r="K255" s="7"/>
      <c r="L255" s="19" t="str">
        <f t="shared" si="18"/>
        <v/>
      </c>
      <c r="M255" s="19"/>
      <c r="N255" s="4"/>
      <c r="O255" s="4"/>
      <c r="P255" s="4"/>
      <c r="Q255" s="4"/>
      <c r="R255" s="4"/>
      <c r="S255" s="4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ht="13.5" customHeight="1">
      <c r="A256" s="7" t="str">
        <f t="shared" si="3"/>
        <v/>
      </c>
      <c r="B256" s="19" t="str">
        <f t="shared" si="17"/>
        <v/>
      </c>
      <c r="C256" s="19"/>
      <c r="D256" s="4" t="str">
        <f t="shared" si="5"/>
        <v/>
      </c>
      <c r="E256" s="4" t="str">
        <f t="shared" si="6"/>
        <v/>
      </c>
      <c r="F256" s="4" t="str">
        <f t="shared" si="7"/>
        <v/>
      </c>
      <c r="G256" s="4" t="str">
        <f t="shared" si="8"/>
        <v/>
      </c>
      <c r="H256" s="4" t="str">
        <f t="shared" si="9"/>
        <v/>
      </c>
      <c r="I256" s="4"/>
      <c r="J256" s="4"/>
      <c r="K256" s="7"/>
      <c r="L256" s="19" t="str">
        <f t="shared" si="18"/>
        <v/>
      </c>
      <c r="M256" s="19"/>
      <c r="N256" s="4"/>
      <c r="O256" s="4"/>
      <c r="P256" s="4"/>
      <c r="Q256" s="4"/>
      <c r="R256" s="4"/>
      <c r="S256" s="4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ht="13.5" customHeight="1">
      <c r="A257" s="7" t="str">
        <f t="shared" si="3"/>
        <v/>
      </c>
      <c r="B257" s="19" t="str">
        <f t="shared" si="17"/>
        <v/>
      </c>
      <c r="C257" s="19"/>
      <c r="D257" s="4" t="str">
        <f t="shared" si="5"/>
        <v/>
      </c>
      <c r="E257" s="4" t="str">
        <f t="shared" si="6"/>
        <v/>
      </c>
      <c r="F257" s="4" t="str">
        <f t="shared" si="7"/>
        <v/>
      </c>
      <c r="G257" s="4" t="str">
        <f t="shared" si="8"/>
        <v/>
      </c>
      <c r="H257" s="4" t="str">
        <f t="shared" si="9"/>
        <v/>
      </c>
      <c r="I257" s="4"/>
      <c r="J257" s="4"/>
      <c r="K257" s="7"/>
      <c r="L257" s="19" t="str">
        <f t="shared" si="18"/>
        <v/>
      </c>
      <c r="M257" s="19"/>
      <c r="N257" s="4"/>
      <c r="O257" s="4"/>
      <c r="P257" s="4"/>
      <c r="Q257" s="4"/>
      <c r="R257" s="4"/>
      <c r="S257" s="4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ht="13.5" customHeight="1">
      <c r="A258" s="7" t="str">
        <f t="shared" si="3"/>
        <v/>
      </c>
      <c r="B258" s="19" t="str">
        <f t="shared" si="17"/>
        <v/>
      </c>
      <c r="C258" s="19"/>
      <c r="D258" s="4" t="str">
        <f t="shared" si="5"/>
        <v/>
      </c>
      <c r="E258" s="4" t="str">
        <f t="shared" si="6"/>
        <v/>
      </c>
      <c r="F258" s="4" t="str">
        <f t="shared" si="7"/>
        <v/>
      </c>
      <c r="G258" s="4" t="str">
        <f t="shared" si="8"/>
        <v/>
      </c>
      <c r="H258" s="4" t="str">
        <f t="shared" si="9"/>
        <v/>
      </c>
      <c r="I258" s="4"/>
      <c r="J258" s="4"/>
      <c r="K258" s="7"/>
      <c r="L258" s="19" t="str">
        <f t="shared" si="18"/>
        <v/>
      </c>
      <c r="M258" s="19"/>
      <c r="N258" s="4"/>
      <c r="O258" s="4"/>
      <c r="P258" s="4"/>
      <c r="Q258" s="4"/>
      <c r="R258" s="4"/>
      <c r="S258" s="4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ht="13.5" customHeight="1">
      <c r="A259" s="7" t="str">
        <f t="shared" si="3"/>
        <v/>
      </c>
      <c r="B259" s="19" t="str">
        <f t="shared" si="17"/>
        <v/>
      </c>
      <c r="C259" s="19"/>
      <c r="D259" s="4" t="str">
        <f t="shared" si="5"/>
        <v/>
      </c>
      <c r="E259" s="4" t="str">
        <f t="shared" si="6"/>
        <v/>
      </c>
      <c r="F259" s="4" t="str">
        <f t="shared" si="7"/>
        <v/>
      </c>
      <c r="G259" s="4" t="str">
        <f t="shared" si="8"/>
        <v/>
      </c>
      <c r="H259" s="4" t="str">
        <f t="shared" si="9"/>
        <v/>
      </c>
      <c r="I259" s="4"/>
      <c r="J259" s="4"/>
      <c r="K259" s="7"/>
      <c r="L259" s="19" t="str">
        <f t="shared" si="18"/>
        <v/>
      </c>
      <c r="M259" s="19"/>
      <c r="N259" s="4"/>
      <c r="O259" s="4"/>
      <c r="P259" s="4"/>
      <c r="Q259" s="4"/>
      <c r="R259" s="4"/>
      <c r="S259" s="4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ht="13.5" customHeight="1">
      <c r="A260" s="7" t="str">
        <f t="shared" si="3"/>
        <v/>
      </c>
      <c r="B260" s="19" t="str">
        <f t="shared" si="17"/>
        <v/>
      </c>
      <c r="C260" s="19"/>
      <c r="D260" s="4" t="str">
        <f t="shared" si="5"/>
        <v/>
      </c>
      <c r="E260" s="4" t="str">
        <f t="shared" si="6"/>
        <v/>
      </c>
      <c r="F260" s="4" t="str">
        <f t="shared" si="7"/>
        <v/>
      </c>
      <c r="G260" s="4" t="str">
        <f t="shared" si="8"/>
        <v/>
      </c>
      <c r="H260" s="4" t="str">
        <f t="shared" si="9"/>
        <v/>
      </c>
      <c r="I260" s="4"/>
      <c r="J260" s="4"/>
      <c r="K260" s="7"/>
      <c r="L260" s="19" t="str">
        <f t="shared" si="18"/>
        <v/>
      </c>
      <c r="M260" s="19"/>
      <c r="N260" s="4"/>
      <c r="O260" s="4"/>
      <c r="P260" s="4"/>
      <c r="Q260" s="4"/>
      <c r="R260" s="4"/>
      <c r="S260" s="4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ht="13.5" customHeight="1">
      <c r="A261" s="7" t="str">
        <f t="shared" si="3"/>
        <v/>
      </c>
      <c r="B261" s="19" t="str">
        <f t="shared" si="17"/>
        <v/>
      </c>
      <c r="C261" s="19"/>
      <c r="D261" s="4" t="str">
        <f t="shared" si="5"/>
        <v/>
      </c>
      <c r="E261" s="4" t="str">
        <f t="shared" si="6"/>
        <v/>
      </c>
      <c r="F261" s="4" t="str">
        <f t="shared" si="7"/>
        <v/>
      </c>
      <c r="G261" s="4" t="str">
        <f t="shared" si="8"/>
        <v/>
      </c>
      <c r="H261" s="4" t="str">
        <f t="shared" si="9"/>
        <v/>
      </c>
      <c r="I261" s="4"/>
      <c r="J261" s="4"/>
      <c r="K261" s="7"/>
      <c r="L261" s="19" t="str">
        <f t="shared" si="18"/>
        <v/>
      </c>
      <c r="M261" s="19"/>
      <c r="N261" s="4"/>
      <c r="O261" s="4"/>
      <c r="P261" s="4"/>
      <c r="Q261" s="4"/>
      <c r="R261" s="4"/>
      <c r="S261" s="4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</row>
    <row r="262" ht="13.5" customHeight="1">
      <c r="A262" s="7" t="str">
        <f t="shared" si="3"/>
        <v/>
      </c>
      <c r="B262" s="19" t="str">
        <f t="shared" si="17"/>
        <v/>
      </c>
      <c r="C262" s="19"/>
      <c r="D262" s="4" t="str">
        <f t="shared" si="5"/>
        <v/>
      </c>
      <c r="E262" s="4" t="str">
        <f t="shared" si="6"/>
        <v/>
      </c>
      <c r="F262" s="4" t="str">
        <f t="shared" si="7"/>
        <v/>
      </c>
      <c r="G262" s="4" t="str">
        <f t="shared" si="8"/>
        <v/>
      </c>
      <c r="H262" s="4" t="str">
        <f t="shared" si="9"/>
        <v/>
      </c>
      <c r="I262" s="4"/>
      <c r="J262" s="4"/>
      <c r="K262" s="7"/>
      <c r="L262" s="19" t="str">
        <f t="shared" si="18"/>
        <v/>
      </c>
      <c r="M262" s="19"/>
      <c r="N262" s="4"/>
      <c r="O262" s="4"/>
      <c r="P262" s="4"/>
      <c r="Q262" s="4"/>
      <c r="R262" s="4"/>
      <c r="S262" s="4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</row>
    <row r="263" ht="13.5" customHeight="1">
      <c r="A263" s="7" t="str">
        <f t="shared" si="3"/>
        <v/>
      </c>
      <c r="B263" s="19" t="str">
        <f t="shared" si="17"/>
        <v/>
      </c>
      <c r="C263" s="19"/>
      <c r="D263" s="4" t="str">
        <f t="shared" si="5"/>
        <v/>
      </c>
      <c r="E263" s="4" t="str">
        <f t="shared" si="6"/>
        <v/>
      </c>
      <c r="F263" s="4" t="str">
        <f t="shared" si="7"/>
        <v/>
      </c>
      <c r="G263" s="4" t="str">
        <f t="shared" si="8"/>
        <v/>
      </c>
      <c r="H263" s="4" t="str">
        <f t="shared" si="9"/>
        <v/>
      </c>
      <c r="I263" s="4"/>
      <c r="J263" s="4"/>
      <c r="K263" s="7"/>
      <c r="L263" s="19" t="str">
        <f t="shared" si="18"/>
        <v/>
      </c>
      <c r="M263" s="19"/>
      <c r="N263" s="4"/>
      <c r="O263" s="4"/>
      <c r="P263" s="4"/>
      <c r="Q263" s="4"/>
      <c r="R263" s="4"/>
      <c r="S263" s="4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</row>
    <row r="264" ht="13.5" customHeight="1">
      <c r="A264" s="7" t="str">
        <f t="shared" si="3"/>
        <v/>
      </c>
      <c r="B264" s="19" t="str">
        <f t="shared" si="17"/>
        <v/>
      </c>
      <c r="C264" s="19"/>
      <c r="D264" s="4" t="str">
        <f t="shared" si="5"/>
        <v/>
      </c>
      <c r="E264" s="4" t="str">
        <f t="shared" si="6"/>
        <v/>
      </c>
      <c r="F264" s="4" t="str">
        <f t="shared" si="7"/>
        <v/>
      </c>
      <c r="G264" s="4" t="str">
        <f t="shared" si="8"/>
        <v/>
      </c>
      <c r="H264" s="4" t="str">
        <f t="shared" si="9"/>
        <v/>
      </c>
      <c r="I264" s="4"/>
      <c r="J264" s="4"/>
      <c r="K264" s="7"/>
      <c r="L264" s="19" t="str">
        <f t="shared" si="18"/>
        <v/>
      </c>
      <c r="M264" s="19"/>
      <c r="N264" s="4"/>
      <c r="O264" s="4"/>
      <c r="P264" s="4"/>
      <c r="Q264" s="4"/>
      <c r="R264" s="4"/>
      <c r="S264" s="4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</row>
    <row r="265" ht="13.5" customHeight="1">
      <c r="A265" s="7" t="str">
        <f t="shared" si="3"/>
        <v/>
      </c>
      <c r="B265" s="19" t="str">
        <f t="shared" si="17"/>
        <v/>
      </c>
      <c r="C265" s="19"/>
      <c r="D265" s="4" t="str">
        <f t="shared" si="5"/>
        <v/>
      </c>
      <c r="E265" s="4" t="str">
        <f t="shared" si="6"/>
        <v/>
      </c>
      <c r="F265" s="4" t="str">
        <f t="shared" si="7"/>
        <v/>
      </c>
      <c r="G265" s="4" t="str">
        <f t="shared" si="8"/>
        <v/>
      </c>
      <c r="H265" s="4" t="str">
        <f t="shared" si="9"/>
        <v/>
      </c>
      <c r="I265" s="4"/>
      <c r="J265" s="4"/>
      <c r="K265" s="7"/>
      <c r="L265" s="19" t="str">
        <f t="shared" si="18"/>
        <v/>
      </c>
      <c r="M265" s="19"/>
      <c r="N265" s="4"/>
      <c r="O265" s="4"/>
      <c r="P265" s="4"/>
      <c r="Q265" s="4"/>
      <c r="R265" s="4"/>
      <c r="S265" s="4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</row>
    <row r="266" ht="13.5" customHeight="1">
      <c r="A266" s="7" t="str">
        <f t="shared" si="3"/>
        <v/>
      </c>
      <c r="B266" s="19" t="str">
        <f t="shared" si="17"/>
        <v/>
      </c>
      <c r="C266" s="19"/>
      <c r="D266" s="4" t="str">
        <f t="shared" si="5"/>
        <v/>
      </c>
      <c r="E266" s="4" t="str">
        <f t="shared" si="6"/>
        <v/>
      </c>
      <c r="F266" s="4" t="str">
        <f t="shared" si="7"/>
        <v/>
      </c>
      <c r="G266" s="4" t="str">
        <f t="shared" si="8"/>
        <v/>
      </c>
      <c r="H266" s="4" t="str">
        <f t="shared" si="9"/>
        <v/>
      </c>
      <c r="I266" s="4"/>
      <c r="J266" s="4"/>
      <c r="K266" s="7"/>
      <c r="L266" s="19" t="str">
        <f t="shared" si="18"/>
        <v/>
      </c>
      <c r="M266" s="19"/>
      <c r="N266" s="4"/>
      <c r="O266" s="4"/>
      <c r="P266" s="4"/>
      <c r="Q266" s="4"/>
      <c r="R266" s="4"/>
      <c r="S266" s="4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</row>
    <row r="267" ht="13.5" customHeight="1">
      <c r="A267" s="7" t="str">
        <f t="shared" si="3"/>
        <v/>
      </c>
      <c r="B267" s="19" t="str">
        <f t="shared" si="17"/>
        <v/>
      </c>
      <c r="C267" s="19"/>
      <c r="D267" s="4" t="str">
        <f t="shared" si="5"/>
        <v/>
      </c>
      <c r="E267" s="4" t="str">
        <f t="shared" si="6"/>
        <v/>
      </c>
      <c r="F267" s="4" t="str">
        <f t="shared" si="7"/>
        <v/>
      </c>
      <c r="G267" s="4" t="str">
        <f t="shared" si="8"/>
        <v/>
      </c>
      <c r="H267" s="4" t="str">
        <f t="shared" si="9"/>
        <v/>
      </c>
      <c r="I267" s="4"/>
      <c r="J267" s="4"/>
      <c r="K267" s="7"/>
      <c r="L267" s="19" t="str">
        <f t="shared" si="18"/>
        <v/>
      </c>
      <c r="M267" s="19"/>
      <c r="N267" s="4"/>
      <c r="O267" s="4"/>
      <c r="P267" s="4"/>
      <c r="Q267" s="4"/>
      <c r="R267" s="4"/>
      <c r="S267" s="4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</row>
    <row r="268" ht="13.5" customHeight="1">
      <c r="A268" s="7" t="str">
        <f t="shared" si="3"/>
        <v/>
      </c>
      <c r="B268" s="19" t="str">
        <f t="shared" si="17"/>
        <v/>
      </c>
      <c r="C268" s="19"/>
      <c r="D268" s="4" t="str">
        <f t="shared" si="5"/>
        <v/>
      </c>
      <c r="E268" s="4" t="str">
        <f t="shared" si="6"/>
        <v/>
      </c>
      <c r="F268" s="4" t="str">
        <f t="shared" si="7"/>
        <v/>
      </c>
      <c r="G268" s="4" t="str">
        <f t="shared" si="8"/>
        <v/>
      </c>
      <c r="H268" s="4" t="str">
        <f t="shared" si="9"/>
        <v/>
      </c>
      <c r="I268" s="4"/>
      <c r="J268" s="4"/>
      <c r="K268" s="7"/>
      <c r="L268" s="19" t="str">
        <f t="shared" si="18"/>
        <v/>
      </c>
      <c r="M268" s="19"/>
      <c r="N268" s="4"/>
      <c r="O268" s="4"/>
      <c r="P268" s="4"/>
      <c r="Q268" s="4"/>
      <c r="R268" s="4"/>
      <c r="S268" s="4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</row>
    <row r="269" ht="13.5" customHeight="1">
      <c r="A269" s="7" t="str">
        <f t="shared" si="3"/>
        <v/>
      </c>
      <c r="B269" s="19" t="str">
        <f t="shared" si="17"/>
        <v/>
      </c>
      <c r="C269" s="19"/>
      <c r="D269" s="4" t="str">
        <f t="shared" si="5"/>
        <v/>
      </c>
      <c r="E269" s="4" t="str">
        <f t="shared" si="6"/>
        <v/>
      </c>
      <c r="F269" s="4" t="str">
        <f t="shared" si="7"/>
        <v/>
      </c>
      <c r="G269" s="4" t="str">
        <f t="shared" si="8"/>
        <v/>
      </c>
      <c r="H269" s="4" t="str">
        <f t="shared" si="9"/>
        <v/>
      </c>
      <c r="I269" s="4"/>
      <c r="J269" s="4"/>
      <c r="K269" s="7"/>
      <c r="L269" s="19" t="str">
        <f t="shared" si="18"/>
        <v/>
      </c>
      <c r="M269" s="19"/>
      <c r="N269" s="4"/>
      <c r="O269" s="4"/>
      <c r="P269" s="4"/>
      <c r="Q269" s="4"/>
      <c r="R269" s="4"/>
      <c r="S269" s="4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</row>
    <row r="270" ht="13.5" customHeight="1">
      <c r="A270" s="7" t="str">
        <f t="shared" si="3"/>
        <v/>
      </c>
      <c r="B270" s="19" t="str">
        <f t="shared" si="17"/>
        <v/>
      </c>
      <c r="C270" s="19"/>
      <c r="D270" s="4" t="str">
        <f t="shared" si="5"/>
        <v/>
      </c>
      <c r="E270" s="4" t="str">
        <f t="shared" si="6"/>
        <v/>
      </c>
      <c r="F270" s="4" t="str">
        <f t="shared" si="7"/>
        <v/>
      </c>
      <c r="G270" s="4" t="str">
        <f t="shared" si="8"/>
        <v/>
      </c>
      <c r="H270" s="4" t="str">
        <f t="shared" si="9"/>
        <v/>
      </c>
      <c r="I270" s="4"/>
      <c r="J270" s="4"/>
      <c r="K270" s="7"/>
      <c r="L270" s="19" t="str">
        <f t="shared" si="18"/>
        <v/>
      </c>
      <c r="M270" s="19"/>
      <c r="N270" s="4"/>
      <c r="O270" s="4"/>
      <c r="P270" s="4"/>
      <c r="Q270" s="4"/>
      <c r="R270" s="4"/>
      <c r="S270" s="4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</row>
    <row r="271" ht="13.5" customHeight="1">
      <c r="A271" s="7" t="str">
        <f t="shared" si="3"/>
        <v/>
      </c>
      <c r="B271" s="19" t="str">
        <f t="shared" si="17"/>
        <v/>
      </c>
      <c r="C271" s="19"/>
      <c r="D271" s="4" t="str">
        <f t="shared" si="5"/>
        <v/>
      </c>
      <c r="E271" s="4" t="str">
        <f t="shared" si="6"/>
        <v/>
      </c>
      <c r="F271" s="4" t="str">
        <f t="shared" si="7"/>
        <v/>
      </c>
      <c r="G271" s="4" t="str">
        <f t="shared" si="8"/>
        <v/>
      </c>
      <c r="H271" s="4" t="str">
        <f t="shared" si="9"/>
        <v/>
      </c>
      <c r="I271" s="4"/>
      <c r="J271" s="4"/>
      <c r="K271" s="7"/>
      <c r="L271" s="19" t="str">
        <f t="shared" si="18"/>
        <v/>
      </c>
      <c r="M271" s="19"/>
      <c r="N271" s="4"/>
      <c r="O271" s="4"/>
      <c r="P271" s="4"/>
      <c r="Q271" s="4"/>
      <c r="R271" s="4"/>
      <c r="S271" s="4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</row>
    <row r="272" ht="13.5" customHeight="1">
      <c r="A272" s="7" t="str">
        <f t="shared" si="3"/>
        <v/>
      </c>
      <c r="B272" s="19" t="str">
        <f t="shared" si="17"/>
        <v/>
      </c>
      <c r="C272" s="19"/>
      <c r="D272" s="4" t="str">
        <f t="shared" si="5"/>
        <v/>
      </c>
      <c r="E272" s="4" t="str">
        <f t="shared" si="6"/>
        <v/>
      </c>
      <c r="F272" s="4" t="str">
        <f t="shared" si="7"/>
        <v/>
      </c>
      <c r="G272" s="4" t="str">
        <f t="shared" si="8"/>
        <v/>
      </c>
      <c r="H272" s="4" t="str">
        <f t="shared" si="9"/>
        <v/>
      </c>
      <c r="I272" s="4"/>
      <c r="J272" s="4"/>
      <c r="K272" s="7"/>
      <c r="L272" s="19" t="str">
        <f t="shared" si="18"/>
        <v/>
      </c>
      <c r="M272" s="19"/>
      <c r="N272" s="4"/>
      <c r="O272" s="4"/>
      <c r="P272" s="4"/>
      <c r="Q272" s="4"/>
      <c r="R272" s="4"/>
      <c r="S272" s="4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</row>
    <row r="273" ht="13.5" customHeight="1">
      <c r="A273" s="7" t="str">
        <f t="shared" si="3"/>
        <v/>
      </c>
      <c r="B273" s="19" t="str">
        <f t="shared" si="17"/>
        <v/>
      </c>
      <c r="C273" s="19"/>
      <c r="D273" s="4" t="str">
        <f t="shared" si="5"/>
        <v/>
      </c>
      <c r="E273" s="4" t="str">
        <f t="shared" si="6"/>
        <v/>
      </c>
      <c r="F273" s="4" t="str">
        <f t="shared" si="7"/>
        <v/>
      </c>
      <c r="G273" s="4" t="str">
        <f t="shared" si="8"/>
        <v/>
      </c>
      <c r="H273" s="4" t="str">
        <f t="shared" si="9"/>
        <v/>
      </c>
      <c r="I273" s="4"/>
      <c r="J273" s="4"/>
      <c r="K273" s="7"/>
      <c r="L273" s="19" t="str">
        <f t="shared" si="18"/>
        <v/>
      </c>
      <c r="M273" s="19"/>
      <c r="N273" s="4"/>
      <c r="O273" s="4"/>
      <c r="P273" s="4"/>
      <c r="Q273" s="4"/>
      <c r="R273" s="4"/>
      <c r="S273" s="4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</row>
    <row r="274" ht="13.5" customHeight="1">
      <c r="A274" s="7" t="str">
        <f t="shared" si="3"/>
        <v/>
      </c>
      <c r="B274" s="19" t="str">
        <f t="shared" si="17"/>
        <v/>
      </c>
      <c r="C274" s="19"/>
      <c r="D274" s="4" t="str">
        <f t="shared" si="5"/>
        <v/>
      </c>
      <c r="E274" s="4" t="str">
        <f t="shared" si="6"/>
        <v/>
      </c>
      <c r="F274" s="4" t="str">
        <f t="shared" si="7"/>
        <v/>
      </c>
      <c r="G274" s="4" t="str">
        <f t="shared" si="8"/>
        <v/>
      </c>
      <c r="H274" s="4" t="str">
        <f t="shared" si="9"/>
        <v/>
      </c>
      <c r="I274" s="4"/>
      <c r="J274" s="4"/>
      <c r="K274" s="7"/>
      <c r="L274" s="19" t="str">
        <f t="shared" si="18"/>
        <v/>
      </c>
      <c r="M274" s="19"/>
      <c r="N274" s="4"/>
      <c r="O274" s="4"/>
      <c r="P274" s="4"/>
      <c r="Q274" s="4"/>
      <c r="R274" s="4"/>
      <c r="S274" s="4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</row>
    <row r="275" ht="13.5" customHeight="1">
      <c r="A275" s="7" t="str">
        <f t="shared" si="3"/>
        <v/>
      </c>
      <c r="B275" s="19" t="str">
        <f t="shared" si="17"/>
        <v/>
      </c>
      <c r="C275" s="19"/>
      <c r="D275" s="4" t="str">
        <f t="shared" si="5"/>
        <v/>
      </c>
      <c r="E275" s="4" t="str">
        <f t="shared" si="6"/>
        <v/>
      </c>
      <c r="F275" s="4" t="str">
        <f t="shared" si="7"/>
        <v/>
      </c>
      <c r="G275" s="4" t="str">
        <f t="shared" si="8"/>
        <v/>
      </c>
      <c r="H275" s="4" t="str">
        <f t="shared" si="9"/>
        <v/>
      </c>
      <c r="I275" s="4"/>
      <c r="J275" s="4"/>
      <c r="K275" s="7"/>
      <c r="L275" s="19" t="str">
        <f t="shared" si="18"/>
        <v/>
      </c>
      <c r="M275" s="19"/>
      <c r="N275" s="4"/>
      <c r="O275" s="4"/>
      <c r="P275" s="4"/>
      <c r="Q275" s="4"/>
      <c r="R275" s="4"/>
      <c r="S275" s="4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</row>
    <row r="276" ht="13.5" customHeight="1">
      <c r="A276" s="7" t="str">
        <f t="shared" si="3"/>
        <v/>
      </c>
      <c r="B276" s="19" t="str">
        <f t="shared" si="17"/>
        <v/>
      </c>
      <c r="C276" s="19"/>
      <c r="D276" s="4" t="str">
        <f t="shared" si="5"/>
        <v/>
      </c>
      <c r="E276" s="4" t="str">
        <f t="shared" si="6"/>
        <v/>
      </c>
      <c r="F276" s="4" t="str">
        <f t="shared" si="7"/>
        <v/>
      </c>
      <c r="G276" s="4" t="str">
        <f t="shared" si="8"/>
        <v/>
      </c>
      <c r="H276" s="4" t="str">
        <f t="shared" si="9"/>
        <v/>
      </c>
      <c r="I276" s="4"/>
      <c r="J276" s="4"/>
      <c r="K276" s="7"/>
      <c r="L276" s="19" t="str">
        <f t="shared" si="18"/>
        <v/>
      </c>
      <c r="M276" s="19"/>
      <c r="N276" s="4"/>
      <c r="O276" s="4"/>
      <c r="P276" s="4"/>
      <c r="Q276" s="4"/>
      <c r="R276" s="4"/>
      <c r="S276" s="4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</row>
    <row r="277" ht="13.5" customHeight="1">
      <c r="A277" s="7" t="str">
        <f t="shared" si="3"/>
        <v/>
      </c>
      <c r="B277" s="19" t="str">
        <f t="shared" si="17"/>
        <v/>
      </c>
      <c r="C277" s="19"/>
      <c r="D277" s="4" t="str">
        <f t="shared" si="5"/>
        <v/>
      </c>
      <c r="E277" s="4" t="str">
        <f t="shared" si="6"/>
        <v/>
      </c>
      <c r="F277" s="4" t="str">
        <f t="shared" si="7"/>
        <v/>
      </c>
      <c r="G277" s="4" t="str">
        <f t="shared" si="8"/>
        <v/>
      </c>
      <c r="H277" s="4" t="str">
        <f t="shared" si="9"/>
        <v/>
      </c>
      <c r="I277" s="4"/>
      <c r="J277" s="4"/>
      <c r="K277" s="7"/>
      <c r="L277" s="19" t="str">
        <f t="shared" si="18"/>
        <v/>
      </c>
      <c r="M277" s="19"/>
      <c r="N277" s="4"/>
      <c r="O277" s="4"/>
      <c r="P277" s="4"/>
      <c r="Q277" s="4"/>
      <c r="R277" s="4"/>
      <c r="S277" s="4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</row>
    <row r="278" ht="13.5" customHeight="1">
      <c r="A278" s="7" t="str">
        <f t="shared" si="3"/>
        <v/>
      </c>
      <c r="B278" s="19" t="str">
        <f t="shared" si="17"/>
        <v/>
      </c>
      <c r="C278" s="19"/>
      <c r="D278" s="4" t="str">
        <f t="shared" si="5"/>
        <v/>
      </c>
      <c r="E278" s="4" t="str">
        <f t="shared" si="6"/>
        <v/>
      </c>
      <c r="F278" s="4" t="str">
        <f t="shared" si="7"/>
        <v/>
      </c>
      <c r="G278" s="4" t="str">
        <f t="shared" si="8"/>
        <v/>
      </c>
      <c r="H278" s="4" t="str">
        <f t="shared" si="9"/>
        <v/>
      </c>
      <c r="I278" s="4"/>
      <c r="J278" s="4"/>
      <c r="K278" s="7"/>
      <c r="L278" s="19" t="str">
        <f t="shared" si="18"/>
        <v/>
      </c>
      <c r="M278" s="19"/>
      <c r="N278" s="4"/>
      <c r="O278" s="4"/>
      <c r="P278" s="4"/>
      <c r="Q278" s="4"/>
      <c r="R278" s="4"/>
      <c r="S278" s="4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</row>
    <row r="279" ht="13.5" customHeight="1">
      <c r="A279" s="7" t="str">
        <f t="shared" si="3"/>
        <v/>
      </c>
      <c r="B279" s="19" t="str">
        <f t="shared" si="17"/>
        <v/>
      </c>
      <c r="C279" s="19"/>
      <c r="D279" s="4" t="str">
        <f t="shared" si="5"/>
        <v/>
      </c>
      <c r="E279" s="4" t="str">
        <f t="shared" si="6"/>
        <v/>
      </c>
      <c r="F279" s="4" t="str">
        <f t="shared" si="7"/>
        <v/>
      </c>
      <c r="G279" s="4" t="str">
        <f t="shared" si="8"/>
        <v/>
      </c>
      <c r="H279" s="4" t="str">
        <f t="shared" si="9"/>
        <v/>
      </c>
      <c r="I279" s="4"/>
      <c r="J279" s="4"/>
      <c r="K279" s="7"/>
      <c r="L279" s="19" t="str">
        <f t="shared" si="18"/>
        <v/>
      </c>
      <c r="M279" s="19"/>
      <c r="N279" s="4"/>
      <c r="O279" s="4"/>
      <c r="P279" s="4"/>
      <c r="Q279" s="4"/>
      <c r="R279" s="4"/>
      <c r="S279" s="4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</row>
    <row r="280" ht="13.5" customHeight="1">
      <c r="A280" s="7" t="str">
        <f t="shared" si="3"/>
        <v/>
      </c>
      <c r="B280" s="19" t="str">
        <f t="shared" si="17"/>
        <v/>
      </c>
      <c r="C280" s="19"/>
      <c r="D280" s="4" t="str">
        <f t="shared" si="5"/>
        <v/>
      </c>
      <c r="E280" s="4" t="str">
        <f t="shared" si="6"/>
        <v/>
      </c>
      <c r="F280" s="4" t="str">
        <f t="shared" si="7"/>
        <v/>
      </c>
      <c r="G280" s="4" t="str">
        <f t="shared" si="8"/>
        <v/>
      </c>
      <c r="H280" s="4" t="str">
        <f t="shared" si="9"/>
        <v/>
      </c>
      <c r="I280" s="4"/>
      <c r="J280" s="4"/>
      <c r="K280" s="7"/>
      <c r="L280" s="19" t="str">
        <f t="shared" si="18"/>
        <v/>
      </c>
      <c r="M280" s="19"/>
      <c r="N280" s="4"/>
      <c r="O280" s="4"/>
      <c r="P280" s="4"/>
      <c r="Q280" s="4"/>
      <c r="R280" s="4"/>
      <c r="S280" s="4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</row>
    <row r="281" ht="13.5" customHeight="1">
      <c r="A281" s="7" t="str">
        <f t="shared" si="3"/>
        <v/>
      </c>
      <c r="B281" s="19" t="str">
        <f t="shared" si="17"/>
        <v/>
      </c>
      <c r="C281" s="19"/>
      <c r="D281" s="4" t="str">
        <f t="shared" si="5"/>
        <v/>
      </c>
      <c r="E281" s="4" t="str">
        <f t="shared" si="6"/>
        <v/>
      </c>
      <c r="F281" s="4" t="str">
        <f t="shared" si="7"/>
        <v/>
      </c>
      <c r="G281" s="4" t="str">
        <f t="shared" si="8"/>
        <v/>
      </c>
      <c r="H281" s="4" t="str">
        <f t="shared" si="9"/>
        <v/>
      </c>
      <c r="I281" s="4"/>
      <c r="J281" s="4"/>
      <c r="K281" s="7"/>
      <c r="L281" s="19" t="str">
        <f t="shared" si="18"/>
        <v/>
      </c>
      <c r="M281" s="19"/>
      <c r="N281" s="4"/>
      <c r="O281" s="4"/>
      <c r="P281" s="4"/>
      <c r="Q281" s="4"/>
      <c r="R281" s="4"/>
      <c r="S281" s="4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</row>
    <row r="282" ht="13.5" customHeight="1">
      <c r="A282" s="7" t="str">
        <f t="shared" si="3"/>
        <v/>
      </c>
      <c r="B282" s="19" t="str">
        <f t="shared" si="17"/>
        <v/>
      </c>
      <c r="C282" s="19"/>
      <c r="D282" s="4" t="str">
        <f t="shared" si="5"/>
        <v/>
      </c>
      <c r="E282" s="4" t="str">
        <f t="shared" si="6"/>
        <v/>
      </c>
      <c r="F282" s="4" t="str">
        <f t="shared" si="7"/>
        <v/>
      </c>
      <c r="G282" s="4" t="str">
        <f t="shared" si="8"/>
        <v/>
      </c>
      <c r="H282" s="4" t="str">
        <f t="shared" si="9"/>
        <v/>
      </c>
      <c r="I282" s="4"/>
      <c r="J282" s="4"/>
      <c r="K282" s="7"/>
      <c r="L282" s="19" t="str">
        <f t="shared" si="18"/>
        <v/>
      </c>
      <c r="M282" s="19"/>
      <c r="N282" s="4"/>
      <c r="O282" s="4"/>
      <c r="P282" s="4"/>
      <c r="Q282" s="4"/>
      <c r="R282" s="4"/>
      <c r="S282" s="4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</row>
    <row r="283" ht="13.5" customHeight="1">
      <c r="A283" s="7" t="str">
        <f t="shared" si="3"/>
        <v/>
      </c>
      <c r="B283" s="19" t="str">
        <f t="shared" si="17"/>
        <v/>
      </c>
      <c r="C283" s="19"/>
      <c r="D283" s="4" t="str">
        <f t="shared" si="5"/>
        <v/>
      </c>
      <c r="E283" s="4" t="str">
        <f t="shared" si="6"/>
        <v/>
      </c>
      <c r="F283" s="4" t="str">
        <f t="shared" si="7"/>
        <v/>
      </c>
      <c r="G283" s="4" t="str">
        <f t="shared" si="8"/>
        <v/>
      </c>
      <c r="H283" s="4" t="str">
        <f t="shared" si="9"/>
        <v/>
      </c>
      <c r="I283" s="4"/>
      <c r="J283" s="4"/>
      <c r="K283" s="7"/>
      <c r="L283" s="19" t="str">
        <f t="shared" si="18"/>
        <v/>
      </c>
      <c r="M283" s="19"/>
      <c r="N283" s="4"/>
      <c r="O283" s="4"/>
      <c r="P283" s="4"/>
      <c r="Q283" s="4"/>
      <c r="R283" s="4"/>
      <c r="S283" s="4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</row>
    <row r="284" ht="13.5" customHeight="1">
      <c r="A284" s="7" t="str">
        <f t="shared" si="3"/>
        <v/>
      </c>
      <c r="B284" s="19" t="str">
        <f t="shared" si="17"/>
        <v/>
      </c>
      <c r="C284" s="19"/>
      <c r="D284" s="4" t="str">
        <f t="shared" si="5"/>
        <v/>
      </c>
      <c r="E284" s="4" t="str">
        <f t="shared" si="6"/>
        <v/>
      </c>
      <c r="F284" s="4" t="str">
        <f t="shared" si="7"/>
        <v/>
      </c>
      <c r="G284" s="4" t="str">
        <f t="shared" si="8"/>
        <v/>
      </c>
      <c r="H284" s="4" t="str">
        <f t="shared" si="9"/>
        <v/>
      </c>
      <c r="I284" s="4"/>
      <c r="J284" s="4"/>
      <c r="K284" s="7"/>
      <c r="L284" s="19" t="str">
        <f t="shared" si="18"/>
        <v/>
      </c>
      <c r="M284" s="19"/>
      <c r="N284" s="4"/>
      <c r="O284" s="4"/>
      <c r="P284" s="4"/>
      <c r="Q284" s="4"/>
      <c r="R284" s="4"/>
      <c r="S284" s="4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</row>
    <row r="285" ht="13.5" customHeight="1">
      <c r="A285" s="7" t="str">
        <f t="shared" si="3"/>
        <v/>
      </c>
      <c r="B285" s="19" t="str">
        <f t="shared" si="17"/>
        <v/>
      </c>
      <c r="C285" s="19"/>
      <c r="D285" s="4" t="str">
        <f t="shared" si="5"/>
        <v/>
      </c>
      <c r="E285" s="4" t="str">
        <f t="shared" si="6"/>
        <v/>
      </c>
      <c r="F285" s="4" t="str">
        <f t="shared" si="7"/>
        <v/>
      </c>
      <c r="G285" s="4" t="str">
        <f t="shared" si="8"/>
        <v/>
      </c>
      <c r="H285" s="4" t="str">
        <f t="shared" si="9"/>
        <v/>
      </c>
      <c r="I285" s="4"/>
      <c r="J285" s="4"/>
      <c r="K285" s="7"/>
      <c r="L285" s="19" t="str">
        <f t="shared" si="18"/>
        <v/>
      </c>
      <c r="M285" s="19"/>
      <c r="N285" s="4"/>
      <c r="O285" s="4"/>
      <c r="P285" s="4"/>
      <c r="Q285" s="4"/>
      <c r="R285" s="4"/>
      <c r="S285" s="4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</row>
    <row r="286" ht="13.5" customHeight="1">
      <c r="A286" s="7" t="str">
        <f t="shared" si="3"/>
        <v/>
      </c>
      <c r="B286" s="19" t="str">
        <f t="shared" si="17"/>
        <v/>
      </c>
      <c r="C286" s="19"/>
      <c r="D286" s="4" t="str">
        <f t="shared" si="5"/>
        <v/>
      </c>
      <c r="E286" s="4" t="str">
        <f t="shared" si="6"/>
        <v/>
      </c>
      <c r="F286" s="4" t="str">
        <f t="shared" si="7"/>
        <v/>
      </c>
      <c r="G286" s="4" t="str">
        <f t="shared" si="8"/>
        <v/>
      </c>
      <c r="H286" s="4" t="str">
        <f t="shared" si="9"/>
        <v/>
      </c>
      <c r="I286" s="4"/>
      <c r="J286" s="4"/>
      <c r="K286" s="7"/>
      <c r="L286" s="19" t="str">
        <f t="shared" si="18"/>
        <v/>
      </c>
      <c r="M286" s="19"/>
      <c r="N286" s="4"/>
      <c r="O286" s="4"/>
      <c r="P286" s="4"/>
      <c r="Q286" s="4"/>
      <c r="R286" s="4"/>
      <c r="S286" s="4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</row>
    <row r="287" ht="13.5" customHeight="1">
      <c r="A287" s="7" t="str">
        <f t="shared" si="3"/>
        <v/>
      </c>
      <c r="B287" s="19" t="str">
        <f t="shared" si="17"/>
        <v/>
      </c>
      <c r="C287" s="19"/>
      <c r="D287" s="4" t="str">
        <f t="shared" si="5"/>
        <v/>
      </c>
      <c r="E287" s="4" t="str">
        <f t="shared" si="6"/>
        <v/>
      </c>
      <c r="F287" s="4" t="str">
        <f t="shared" si="7"/>
        <v/>
      </c>
      <c r="G287" s="4" t="str">
        <f t="shared" si="8"/>
        <v/>
      </c>
      <c r="H287" s="4" t="str">
        <f t="shared" si="9"/>
        <v/>
      </c>
      <c r="I287" s="4"/>
      <c r="J287" s="4"/>
      <c r="K287" s="7"/>
      <c r="L287" s="19" t="str">
        <f t="shared" si="18"/>
        <v/>
      </c>
      <c r="M287" s="19"/>
      <c r="N287" s="4"/>
      <c r="O287" s="4"/>
      <c r="P287" s="4"/>
      <c r="Q287" s="4"/>
      <c r="R287" s="4"/>
      <c r="S287" s="4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</row>
    <row r="288" ht="13.5" customHeight="1">
      <c r="A288" s="7" t="str">
        <f t="shared" si="3"/>
        <v/>
      </c>
      <c r="B288" s="19" t="str">
        <f t="shared" si="17"/>
        <v/>
      </c>
      <c r="C288" s="19"/>
      <c r="D288" s="4" t="str">
        <f t="shared" si="5"/>
        <v/>
      </c>
      <c r="E288" s="4" t="str">
        <f t="shared" si="6"/>
        <v/>
      </c>
      <c r="F288" s="4" t="str">
        <f t="shared" si="7"/>
        <v/>
      </c>
      <c r="G288" s="4" t="str">
        <f t="shared" si="8"/>
        <v/>
      </c>
      <c r="H288" s="4" t="str">
        <f t="shared" si="9"/>
        <v/>
      </c>
      <c r="I288" s="4"/>
      <c r="J288" s="4"/>
      <c r="K288" s="7"/>
      <c r="L288" s="19" t="str">
        <f t="shared" si="18"/>
        <v/>
      </c>
      <c r="M288" s="19"/>
      <c r="N288" s="4"/>
      <c r="O288" s="4"/>
      <c r="P288" s="4"/>
      <c r="Q288" s="4"/>
      <c r="R288" s="4"/>
      <c r="S288" s="4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</row>
    <row r="289" ht="13.5" customHeight="1">
      <c r="A289" s="7" t="str">
        <f t="shared" si="3"/>
        <v/>
      </c>
      <c r="B289" s="19" t="str">
        <f t="shared" si="17"/>
        <v/>
      </c>
      <c r="C289" s="19"/>
      <c r="D289" s="4" t="str">
        <f t="shared" si="5"/>
        <v/>
      </c>
      <c r="E289" s="4" t="str">
        <f t="shared" si="6"/>
        <v/>
      </c>
      <c r="F289" s="4" t="str">
        <f t="shared" si="7"/>
        <v/>
      </c>
      <c r="G289" s="4" t="str">
        <f t="shared" si="8"/>
        <v/>
      </c>
      <c r="H289" s="4" t="str">
        <f t="shared" si="9"/>
        <v/>
      </c>
      <c r="I289" s="4"/>
      <c r="J289" s="4"/>
      <c r="K289" s="7"/>
      <c r="L289" s="19" t="str">
        <f t="shared" si="18"/>
        <v/>
      </c>
      <c r="M289" s="19"/>
      <c r="N289" s="4"/>
      <c r="O289" s="4"/>
      <c r="P289" s="4"/>
      <c r="Q289" s="4"/>
      <c r="R289" s="4"/>
      <c r="S289" s="4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</row>
    <row r="290" ht="13.5" customHeight="1">
      <c r="A290" s="7" t="str">
        <f t="shared" si="3"/>
        <v/>
      </c>
      <c r="B290" s="19" t="str">
        <f t="shared" si="17"/>
        <v/>
      </c>
      <c r="C290" s="19"/>
      <c r="D290" s="4" t="str">
        <f t="shared" si="5"/>
        <v/>
      </c>
      <c r="E290" s="4" t="str">
        <f t="shared" si="6"/>
        <v/>
      </c>
      <c r="F290" s="4" t="str">
        <f t="shared" si="7"/>
        <v/>
      </c>
      <c r="G290" s="4" t="str">
        <f t="shared" si="8"/>
        <v/>
      </c>
      <c r="H290" s="4" t="str">
        <f t="shared" si="9"/>
        <v/>
      </c>
      <c r="I290" s="4"/>
      <c r="J290" s="4"/>
      <c r="K290" s="7"/>
      <c r="L290" s="19" t="str">
        <f t="shared" si="18"/>
        <v/>
      </c>
      <c r="M290" s="19"/>
      <c r="N290" s="4"/>
      <c r="O290" s="4"/>
      <c r="P290" s="4"/>
      <c r="Q290" s="4"/>
      <c r="R290" s="4"/>
      <c r="S290" s="4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</row>
    <row r="291" ht="13.5" customHeight="1">
      <c r="A291" s="7" t="str">
        <f t="shared" si="3"/>
        <v/>
      </c>
      <c r="B291" s="19" t="str">
        <f t="shared" si="17"/>
        <v/>
      </c>
      <c r="C291" s="19"/>
      <c r="D291" s="4" t="str">
        <f t="shared" si="5"/>
        <v/>
      </c>
      <c r="E291" s="4" t="str">
        <f t="shared" si="6"/>
        <v/>
      </c>
      <c r="F291" s="4" t="str">
        <f t="shared" si="7"/>
        <v/>
      </c>
      <c r="G291" s="4" t="str">
        <f t="shared" si="8"/>
        <v/>
      </c>
      <c r="H291" s="4" t="str">
        <f t="shared" si="9"/>
        <v/>
      </c>
      <c r="I291" s="4"/>
      <c r="J291" s="4"/>
      <c r="K291" s="7"/>
      <c r="L291" s="19" t="str">
        <f t="shared" si="18"/>
        <v/>
      </c>
      <c r="M291" s="19"/>
      <c r="N291" s="4"/>
      <c r="O291" s="4"/>
      <c r="P291" s="4"/>
      <c r="Q291" s="4"/>
      <c r="R291" s="4"/>
      <c r="S291" s="4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</row>
    <row r="292" ht="13.5" customHeight="1">
      <c r="A292" s="7" t="str">
        <f t="shared" si="3"/>
        <v/>
      </c>
      <c r="B292" s="19" t="str">
        <f t="shared" si="17"/>
        <v/>
      </c>
      <c r="C292" s="19"/>
      <c r="D292" s="4" t="str">
        <f t="shared" si="5"/>
        <v/>
      </c>
      <c r="E292" s="4" t="str">
        <f t="shared" si="6"/>
        <v/>
      </c>
      <c r="F292" s="4" t="str">
        <f t="shared" si="7"/>
        <v/>
      </c>
      <c r="G292" s="4" t="str">
        <f t="shared" si="8"/>
        <v/>
      </c>
      <c r="H292" s="4" t="str">
        <f t="shared" si="9"/>
        <v/>
      </c>
      <c r="I292" s="4"/>
      <c r="J292" s="4"/>
      <c r="K292" s="7"/>
      <c r="L292" s="19" t="str">
        <f t="shared" si="18"/>
        <v/>
      </c>
      <c r="M292" s="19"/>
      <c r="N292" s="4"/>
      <c r="O292" s="4"/>
      <c r="P292" s="4"/>
      <c r="Q292" s="4"/>
      <c r="R292" s="4"/>
      <c r="S292" s="4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</row>
    <row r="293" ht="13.5" customHeight="1">
      <c r="A293" s="7" t="str">
        <f t="shared" si="3"/>
        <v/>
      </c>
      <c r="B293" s="19" t="str">
        <f t="shared" si="17"/>
        <v/>
      </c>
      <c r="C293" s="19"/>
      <c r="D293" s="4" t="str">
        <f t="shared" si="5"/>
        <v/>
      </c>
      <c r="E293" s="4" t="str">
        <f t="shared" si="6"/>
        <v/>
      </c>
      <c r="F293" s="4" t="str">
        <f t="shared" si="7"/>
        <v/>
      </c>
      <c r="G293" s="4" t="str">
        <f t="shared" si="8"/>
        <v/>
      </c>
      <c r="H293" s="4" t="str">
        <f t="shared" si="9"/>
        <v/>
      </c>
      <c r="I293" s="4"/>
      <c r="J293" s="4"/>
      <c r="K293" s="7"/>
      <c r="L293" s="19" t="str">
        <f t="shared" si="18"/>
        <v/>
      </c>
      <c r="M293" s="19"/>
      <c r="N293" s="4"/>
      <c r="O293" s="4"/>
      <c r="P293" s="4"/>
      <c r="Q293" s="4"/>
      <c r="R293" s="4"/>
      <c r="S293" s="4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</row>
    <row r="294" ht="13.5" customHeight="1">
      <c r="A294" s="7" t="str">
        <f t="shared" si="3"/>
        <v/>
      </c>
      <c r="B294" s="19" t="str">
        <f t="shared" si="17"/>
        <v/>
      </c>
      <c r="C294" s="19"/>
      <c r="D294" s="4" t="str">
        <f t="shared" si="5"/>
        <v/>
      </c>
      <c r="E294" s="4" t="str">
        <f t="shared" si="6"/>
        <v/>
      </c>
      <c r="F294" s="4" t="str">
        <f t="shared" si="7"/>
        <v/>
      </c>
      <c r="G294" s="4" t="str">
        <f t="shared" si="8"/>
        <v/>
      </c>
      <c r="H294" s="4" t="str">
        <f t="shared" si="9"/>
        <v/>
      </c>
      <c r="I294" s="4"/>
      <c r="J294" s="4"/>
      <c r="K294" s="7"/>
      <c r="L294" s="19" t="str">
        <f t="shared" si="18"/>
        <v/>
      </c>
      <c r="M294" s="19"/>
      <c r="N294" s="4"/>
      <c r="O294" s="4"/>
      <c r="P294" s="4"/>
      <c r="Q294" s="4"/>
      <c r="R294" s="4"/>
      <c r="S294" s="4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</row>
    <row r="295" ht="13.5" customHeight="1">
      <c r="A295" s="7" t="str">
        <f t="shared" si="3"/>
        <v/>
      </c>
      <c r="B295" s="19" t="str">
        <f t="shared" si="17"/>
        <v/>
      </c>
      <c r="C295" s="19"/>
      <c r="D295" s="4" t="str">
        <f t="shared" si="5"/>
        <v/>
      </c>
      <c r="E295" s="4" t="str">
        <f t="shared" si="6"/>
        <v/>
      </c>
      <c r="F295" s="4" t="str">
        <f t="shared" si="7"/>
        <v/>
      </c>
      <c r="G295" s="4" t="str">
        <f t="shared" si="8"/>
        <v/>
      </c>
      <c r="H295" s="4" t="str">
        <f t="shared" si="9"/>
        <v/>
      </c>
      <c r="I295" s="4"/>
      <c r="J295" s="4"/>
      <c r="K295" s="7"/>
      <c r="L295" s="19" t="str">
        <f t="shared" si="18"/>
        <v/>
      </c>
      <c r="M295" s="19"/>
      <c r="N295" s="4"/>
      <c r="O295" s="4"/>
      <c r="P295" s="4"/>
      <c r="Q295" s="4"/>
      <c r="R295" s="4"/>
      <c r="S295" s="4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</row>
    <row r="296" ht="13.5" customHeight="1">
      <c r="A296" s="7" t="str">
        <f t="shared" si="3"/>
        <v/>
      </c>
      <c r="B296" s="19" t="str">
        <f t="shared" si="17"/>
        <v/>
      </c>
      <c r="C296" s="19"/>
      <c r="D296" s="4" t="str">
        <f t="shared" si="5"/>
        <v/>
      </c>
      <c r="E296" s="4" t="str">
        <f t="shared" si="6"/>
        <v/>
      </c>
      <c r="F296" s="4" t="str">
        <f t="shared" si="7"/>
        <v/>
      </c>
      <c r="G296" s="4" t="str">
        <f t="shared" si="8"/>
        <v/>
      </c>
      <c r="H296" s="4" t="str">
        <f t="shared" si="9"/>
        <v/>
      </c>
      <c r="I296" s="4"/>
      <c r="J296" s="4"/>
      <c r="K296" s="7"/>
      <c r="L296" s="19" t="str">
        <f t="shared" si="18"/>
        <v/>
      </c>
      <c r="M296" s="19"/>
      <c r="N296" s="4"/>
      <c r="O296" s="4"/>
      <c r="P296" s="4"/>
      <c r="Q296" s="4"/>
      <c r="R296" s="4"/>
      <c r="S296" s="4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</row>
    <row r="297" ht="13.5" customHeight="1">
      <c r="A297" s="7" t="str">
        <f t="shared" si="3"/>
        <v/>
      </c>
      <c r="B297" s="19" t="str">
        <f t="shared" si="17"/>
        <v/>
      </c>
      <c r="C297" s="19"/>
      <c r="D297" s="4" t="str">
        <f t="shared" si="5"/>
        <v/>
      </c>
      <c r="E297" s="4" t="str">
        <f t="shared" si="6"/>
        <v/>
      </c>
      <c r="F297" s="4" t="str">
        <f t="shared" si="7"/>
        <v/>
      </c>
      <c r="G297" s="4" t="str">
        <f t="shared" si="8"/>
        <v/>
      </c>
      <c r="H297" s="4" t="str">
        <f t="shared" si="9"/>
        <v/>
      </c>
      <c r="I297" s="4"/>
      <c r="J297" s="4"/>
      <c r="K297" s="7"/>
      <c r="L297" s="19" t="str">
        <f t="shared" si="18"/>
        <v/>
      </c>
      <c r="M297" s="19"/>
      <c r="N297" s="4"/>
      <c r="O297" s="4"/>
      <c r="P297" s="4"/>
      <c r="Q297" s="4"/>
      <c r="R297" s="4"/>
      <c r="S297" s="4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</row>
    <row r="298" ht="13.5" customHeight="1">
      <c r="A298" s="7" t="str">
        <f t="shared" si="3"/>
        <v/>
      </c>
      <c r="B298" s="19" t="str">
        <f t="shared" si="17"/>
        <v/>
      </c>
      <c r="C298" s="19"/>
      <c r="D298" s="4" t="str">
        <f t="shared" si="5"/>
        <v/>
      </c>
      <c r="E298" s="4" t="str">
        <f t="shared" si="6"/>
        <v/>
      </c>
      <c r="F298" s="4" t="str">
        <f t="shared" si="7"/>
        <v/>
      </c>
      <c r="G298" s="4" t="str">
        <f t="shared" si="8"/>
        <v/>
      </c>
      <c r="H298" s="4" t="str">
        <f t="shared" si="9"/>
        <v/>
      </c>
      <c r="I298" s="4"/>
      <c r="J298" s="4"/>
      <c r="K298" s="7"/>
      <c r="L298" s="19" t="str">
        <f t="shared" si="18"/>
        <v/>
      </c>
      <c r="M298" s="19"/>
      <c r="N298" s="4"/>
      <c r="O298" s="4"/>
      <c r="P298" s="4"/>
      <c r="Q298" s="4"/>
      <c r="R298" s="4"/>
      <c r="S298" s="4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</row>
    <row r="299" ht="13.5" customHeight="1">
      <c r="A299" s="7" t="str">
        <f t="shared" si="3"/>
        <v/>
      </c>
      <c r="B299" s="19" t="str">
        <f t="shared" si="17"/>
        <v/>
      </c>
      <c r="C299" s="19"/>
      <c r="D299" s="4" t="str">
        <f t="shared" si="5"/>
        <v/>
      </c>
      <c r="E299" s="4" t="str">
        <f t="shared" si="6"/>
        <v/>
      </c>
      <c r="F299" s="4" t="str">
        <f t="shared" si="7"/>
        <v/>
      </c>
      <c r="G299" s="4" t="str">
        <f t="shared" si="8"/>
        <v/>
      </c>
      <c r="H299" s="4" t="str">
        <f t="shared" si="9"/>
        <v/>
      </c>
      <c r="I299" s="4"/>
      <c r="J299" s="4"/>
      <c r="K299" s="7"/>
      <c r="L299" s="19" t="str">
        <f t="shared" si="18"/>
        <v/>
      </c>
      <c r="M299" s="19"/>
      <c r="N299" s="4"/>
      <c r="O299" s="4"/>
      <c r="P299" s="4"/>
      <c r="Q299" s="4"/>
      <c r="R299" s="4"/>
      <c r="S299" s="4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</row>
    <row r="300" ht="13.5" customHeight="1">
      <c r="A300" s="7" t="str">
        <f t="shared" si="3"/>
        <v/>
      </c>
      <c r="B300" s="19" t="str">
        <f t="shared" si="17"/>
        <v/>
      </c>
      <c r="C300" s="19"/>
      <c r="D300" s="4" t="str">
        <f t="shared" si="5"/>
        <v/>
      </c>
      <c r="E300" s="4" t="str">
        <f t="shared" si="6"/>
        <v/>
      </c>
      <c r="F300" s="4" t="str">
        <f t="shared" si="7"/>
        <v/>
      </c>
      <c r="G300" s="4" t="str">
        <f t="shared" si="8"/>
        <v/>
      </c>
      <c r="H300" s="4" t="str">
        <f t="shared" si="9"/>
        <v/>
      </c>
      <c r="I300" s="4"/>
      <c r="J300" s="4"/>
      <c r="K300" s="7"/>
      <c r="L300" s="19" t="str">
        <f t="shared" si="18"/>
        <v/>
      </c>
      <c r="M300" s="19"/>
      <c r="N300" s="4"/>
      <c r="O300" s="4"/>
      <c r="P300" s="4"/>
      <c r="Q300" s="4"/>
      <c r="R300" s="4"/>
      <c r="S300" s="4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</row>
    <row r="301" ht="13.5" customHeight="1">
      <c r="A301" s="7" t="str">
        <f t="shared" si="3"/>
        <v/>
      </c>
      <c r="B301" s="19" t="str">
        <f t="shared" si="17"/>
        <v/>
      </c>
      <c r="C301" s="19"/>
      <c r="D301" s="4" t="str">
        <f t="shared" si="5"/>
        <v/>
      </c>
      <c r="E301" s="4" t="str">
        <f t="shared" si="6"/>
        <v/>
      </c>
      <c r="F301" s="4" t="str">
        <f t="shared" si="7"/>
        <v/>
      </c>
      <c r="G301" s="4" t="str">
        <f t="shared" si="8"/>
        <v/>
      </c>
      <c r="H301" s="4" t="str">
        <f t="shared" si="9"/>
        <v/>
      </c>
      <c r="I301" s="4"/>
      <c r="J301" s="4"/>
      <c r="K301" s="7"/>
      <c r="L301" s="19" t="str">
        <f t="shared" si="18"/>
        <v/>
      </c>
      <c r="M301" s="19"/>
      <c r="N301" s="4"/>
      <c r="O301" s="4"/>
      <c r="P301" s="4"/>
      <c r="Q301" s="4"/>
      <c r="R301" s="4"/>
      <c r="S301" s="4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</row>
    <row r="302" ht="13.5" customHeight="1">
      <c r="A302" s="7" t="str">
        <f t="shared" si="3"/>
        <v/>
      </c>
      <c r="B302" s="19" t="str">
        <f t="shared" si="17"/>
        <v/>
      </c>
      <c r="C302" s="19"/>
      <c r="D302" s="4" t="str">
        <f t="shared" si="5"/>
        <v/>
      </c>
      <c r="E302" s="4" t="str">
        <f t="shared" si="6"/>
        <v/>
      </c>
      <c r="F302" s="4" t="str">
        <f t="shared" si="7"/>
        <v/>
      </c>
      <c r="G302" s="4" t="str">
        <f t="shared" si="8"/>
        <v/>
      </c>
      <c r="H302" s="4" t="str">
        <f t="shared" si="9"/>
        <v/>
      </c>
      <c r="I302" s="4"/>
      <c r="J302" s="4"/>
      <c r="K302" s="7"/>
      <c r="L302" s="19" t="str">
        <f t="shared" si="18"/>
        <v/>
      </c>
      <c r="M302" s="19"/>
      <c r="N302" s="4"/>
      <c r="O302" s="4"/>
      <c r="P302" s="4"/>
      <c r="Q302" s="4"/>
      <c r="R302" s="4"/>
      <c r="S302" s="4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</row>
    <row r="303" ht="13.5" customHeight="1">
      <c r="A303" s="7" t="str">
        <f t="shared" si="3"/>
        <v/>
      </c>
      <c r="B303" s="19" t="str">
        <f t="shared" si="17"/>
        <v/>
      </c>
      <c r="C303" s="19"/>
      <c r="D303" s="4" t="str">
        <f t="shared" si="5"/>
        <v/>
      </c>
      <c r="E303" s="4" t="str">
        <f t="shared" si="6"/>
        <v/>
      </c>
      <c r="F303" s="4" t="str">
        <f t="shared" si="7"/>
        <v/>
      </c>
      <c r="G303" s="4" t="str">
        <f t="shared" si="8"/>
        <v/>
      </c>
      <c r="H303" s="4" t="str">
        <f t="shared" si="9"/>
        <v/>
      </c>
      <c r="I303" s="4"/>
      <c r="J303" s="4"/>
      <c r="K303" s="7"/>
      <c r="L303" s="19" t="str">
        <f t="shared" si="18"/>
        <v/>
      </c>
      <c r="M303" s="19"/>
      <c r="N303" s="4"/>
      <c r="O303" s="4"/>
      <c r="P303" s="4"/>
      <c r="Q303" s="4"/>
      <c r="R303" s="4"/>
      <c r="S303" s="4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</row>
    <row r="304" ht="13.5" customHeight="1">
      <c r="A304" s="7" t="str">
        <f t="shared" si="3"/>
        <v/>
      </c>
      <c r="B304" s="19" t="str">
        <f t="shared" si="17"/>
        <v/>
      </c>
      <c r="C304" s="19"/>
      <c r="D304" s="4" t="str">
        <f t="shared" si="5"/>
        <v/>
      </c>
      <c r="E304" s="4" t="str">
        <f t="shared" si="6"/>
        <v/>
      </c>
      <c r="F304" s="4" t="str">
        <f t="shared" si="7"/>
        <v/>
      </c>
      <c r="G304" s="4" t="str">
        <f t="shared" si="8"/>
        <v/>
      </c>
      <c r="H304" s="4" t="str">
        <f t="shared" si="9"/>
        <v/>
      </c>
      <c r="I304" s="4"/>
      <c r="J304" s="4"/>
      <c r="K304" s="7"/>
      <c r="L304" s="19" t="str">
        <f t="shared" si="18"/>
        <v/>
      </c>
      <c r="M304" s="19"/>
      <c r="N304" s="4"/>
      <c r="O304" s="4"/>
      <c r="P304" s="4"/>
      <c r="Q304" s="4"/>
      <c r="R304" s="4"/>
      <c r="S304" s="4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</row>
    <row r="305" ht="13.5" customHeight="1">
      <c r="A305" s="7" t="str">
        <f t="shared" si="3"/>
        <v/>
      </c>
      <c r="B305" s="19" t="str">
        <f t="shared" si="17"/>
        <v/>
      </c>
      <c r="C305" s="19"/>
      <c r="D305" s="4" t="str">
        <f t="shared" si="5"/>
        <v/>
      </c>
      <c r="E305" s="4" t="str">
        <f t="shared" si="6"/>
        <v/>
      </c>
      <c r="F305" s="4" t="str">
        <f t="shared" si="7"/>
        <v/>
      </c>
      <c r="G305" s="4" t="str">
        <f t="shared" si="8"/>
        <v/>
      </c>
      <c r="H305" s="4" t="str">
        <f t="shared" si="9"/>
        <v/>
      </c>
      <c r="I305" s="4"/>
      <c r="J305" s="4"/>
      <c r="K305" s="7"/>
      <c r="L305" s="19" t="str">
        <f t="shared" si="18"/>
        <v/>
      </c>
      <c r="M305" s="19"/>
      <c r="N305" s="4"/>
      <c r="O305" s="4"/>
      <c r="P305" s="4"/>
      <c r="Q305" s="4"/>
      <c r="R305" s="4"/>
      <c r="S305" s="4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</row>
    <row r="306" ht="13.5" customHeight="1">
      <c r="A306" s="7" t="str">
        <f t="shared" si="3"/>
        <v/>
      </c>
      <c r="B306" s="19" t="str">
        <f t="shared" si="17"/>
        <v/>
      </c>
      <c r="C306" s="19"/>
      <c r="D306" s="4" t="str">
        <f t="shared" si="5"/>
        <v/>
      </c>
      <c r="E306" s="4" t="str">
        <f t="shared" si="6"/>
        <v/>
      </c>
      <c r="F306" s="4" t="str">
        <f t="shared" si="7"/>
        <v/>
      </c>
      <c r="G306" s="4" t="str">
        <f t="shared" si="8"/>
        <v/>
      </c>
      <c r="H306" s="4" t="str">
        <f t="shared" si="9"/>
        <v/>
      </c>
      <c r="I306" s="4"/>
      <c r="J306" s="4"/>
      <c r="K306" s="7"/>
      <c r="L306" s="19" t="str">
        <f t="shared" si="18"/>
        <v/>
      </c>
      <c r="M306" s="19"/>
      <c r="N306" s="4"/>
      <c r="O306" s="4"/>
      <c r="P306" s="4"/>
      <c r="Q306" s="4"/>
      <c r="R306" s="4"/>
      <c r="S306" s="4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</row>
    <row r="307" ht="13.5" customHeight="1">
      <c r="A307" s="7" t="str">
        <f t="shared" si="3"/>
        <v/>
      </c>
      <c r="B307" s="19" t="str">
        <f t="shared" si="17"/>
        <v/>
      </c>
      <c r="C307" s="19"/>
      <c r="D307" s="4" t="str">
        <f t="shared" si="5"/>
        <v/>
      </c>
      <c r="E307" s="4" t="str">
        <f t="shared" si="6"/>
        <v/>
      </c>
      <c r="F307" s="4" t="str">
        <f t="shared" si="7"/>
        <v/>
      </c>
      <c r="G307" s="4" t="str">
        <f t="shared" si="8"/>
        <v/>
      </c>
      <c r="H307" s="4" t="str">
        <f t="shared" si="9"/>
        <v/>
      </c>
      <c r="I307" s="4"/>
      <c r="J307" s="4"/>
      <c r="K307" s="7"/>
      <c r="L307" s="19" t="str">
        <f t="shared" si="18"/>
        <v/>
      </c>
      <c r="M307" s="19"/>
      <c r="N307" s="4"/>
      <c r="O307" s="4"/>
      <c r="P307" s="4"/>
      <c r="Q307" s="4"/>
      <c r="R307" s="4"/>
      <c r="S307" s="4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</row>
    <row r="308" ht="13.5" customHeight="1">
      <c r="A308" s="7" t="str">
        <f t="shared" si="3"/>
        <v/>
      </c>
      <c r="B308" s="19" t="str">
        <f t="shared" si="17"/>
        <v/>
      </c>
      <c r="C308" s="19"/>
      <c r="D308" s="4" t="str">
        <f t="shared" si="5"/>
        <v/>
      </c>
      <c r="E308" s="4" t="str">
        <f t="shared" si="6"/>
        <v/>
      </c>
      <c r="F308" s="4" t="str">
        <f t="shared" si="7"/>
        <v/>
      </c>
      <c r="G308" s="4" t="str">
        <f t="shared" si="8"/>
        <v/>
      </c>
      <c r="H308" s="4" t="str">
        <f t="shared" si="9"/>
        <v/>
      </c>
      <c r="I308" s="4"/>
      <c r="J308" s="4"/>
      <c r="K308" s="7"/>
      <c r="L308" s="19" t="str">
        <f t="shared" si="18"/>
        <v/>
      </c>
      <c r="M308" s="19"/>
      <c r="N308" s="4"/>
      <c r="O308" s="4"/>
      <c r="P308" s="4"/>
      <c r="Q308" s="4"/>
      <c r="R308" s="4"/>
      <c r="S308" s="4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</row>
    <row r="309" ht="13.5" customHeight="1">
      <c r="A309" s="7" t="str">
        <f t="shared" si="3"/>
        <v/>
      </c>
      <c r="B309" s="19" t="str">
        <f t="shared" si="17"/>
        <v/>
      </c>
      <c r="C309" s="19"/>
      <c r="D309" s="4" t="str">
        <f t="shared" si="5"/>
        <v/>
      </c>
      <c r="E309" s="4" t="str">
        <f t="shared" si="6"/>
        <v/>
      </c>
      <c r="F309" s="4" t="str">
        <f t="shared" si="7"/>
        <v/>
      </c>
      <c r="G309" s="4" t="str">
        <f t="shared" si="8"/>
        <v/>
      </c>
      <c r="H309" s="4" t="str">
        <f t="shared" si="9"/>
        <v/>
      </c>
      <c r="I309" s="4"/>
      <c r="J309" s="4"/>
      <c r="K309" s="7"/>
      <c r="L309" s="19" t="str">
        <f t="shared" si="18"/>
        <v/>
      </c>
      <c r="M309" s="19"/>
      <c r="N309" s="4"/>
      <c r="O309" s="4"/>
      <c r="P309" s="4"/>
      <c r="Q309" s="4"/>
      <c r="R309" s="4"/>
      <c r="S309" s="4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</row>
    <row r="310" ht="13.5" customHeight="1">
      <c r="A310" s="7" t="str">
        <f t="shared" si="3"/>
        <v/>
      </c>
      <c r="B310" s="19" t="str">
        <f t="shared" si="17"/>
        <v/>
      </c>
      <c r="C310" s="19"/>
      <c r="D310" s="4" t="str">
        <f t="shared" si="5"/>
        <v/>
      </c>
      <c r="E310" s="4" t="str">
        <f t="shared" si="6"/>
        <v/>
      </c>
      <c r="F310" s="4" t="str">
        <f t="shared" si="7"/>
        <v/>
      </c>
      <c r="G310" s="4" t="str">
        <f t="shared" si="8"/>
        <v/>
      </c>
      <c r="H310" s="4" t="str">
        <f t="shared" si="9"/>
        <v/>
      </c>
      <c r="I310" s="4"/>
      <c r="J310" s="4"/>
      <c r="K310" s="7"/>
      <c r="L310" s="19" t="str">
        <f t="shared" si="18"/>
        <v/>
      </c>
      <c r="M310" s="19"/>
      <c r="N310" s="4"/>
      <c r="O310" s="4"/>
      <c r="P310" s="4"/>
      <c r="Q310" s="4"/>
      <c r="R310" s="4"/>
      <c r="S310" s="4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</row>
    <row r="311" ht="13.5" customHeight="1">
      <c r="A311" s="7" t="str">
        <f t="shared" si="3"/>
        <v/>
      </c>
      <c r="B311" s="19" t="str">
        <f t="shared" si="17"/>
        <v/>
      </c>
      <c r="C311" s="19"/>
      <c r="D311" s="4" t="str">
        <f t="shared" si="5"/>
        <v/>
      </c>
      <c r="E311" s="4" t="str">
        <f t="shared" si="6"/>
        <v/>
      </c>
      <c r="F311" s="4" t="str">
        <f t="shared" si="7"/>
        <v/>
      </c>
      <c r="G311" s="4" t="str">
        <f t="shared" si="8"/>
        <v/>
      </c>
      <c r="H311" s="4" t="str">
        <f t="shared" si="9"/>
        <v/>
      </c>
      <c r="I311" s="4"/>
      <c r="J311" s="4"/>
      <c r="K311" s="7"/>
      <c r="L311" s="19" t="str">
        <f t="shared" si="18"/>
        <v/>
      </c>
      <c r="M311" s="19"/>
      <c r="N311" s="4"/>
      <c r="O311" s="4"/>
      <c r="P311" s="4"/>
      <c r="Q311" s="4"/>
      <c r="R311" s="4"/>
      <c r="S311" s="4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</row>
    <row r="312" ht="13.5" customHeight="1">
      <c r="A312" s="7" t="str">
        <f t="shared" si="3"/>
        <v/>
      </c>
      <c r="B312" s="19" t="str">
        <f t="shared" si="17"/>
        <v/>
      </c>
      <c r="C312" s="19"/>
      <c r="D312" s="4" t="str">
        <f t="shared" si="5"/>
        <v/>
      </c>
      <c r="E312" s="4" t="str">
        <f t="shared" si="6"/>
        <v/>
      </c>
      <c r="F312" s="4" t="str">
        <f t="shared" si="7"/>
        <v/>
      </c>
      <c r="G312" s="4" t="str">
        <f t="shared" si="8"/>
        <v/>
      </c>
      <c r="H312" s="4" t="str">
        <f t="shared" si="9"/>
        <v/>
      </c>
      <c r="I312" s="4"/>
      <c r="J312" s="4"/>
      <c r="K312" s="7"/>
      <c r="L312" s="19" t="str">
        <f t="shared" si="18"/>
        <v/>
      </c>
      <c r="M312" s="19"/>
      <c r="N312" s="4"/>
      <c r="O312" s="4"/>
      <c r="P312" s="4"/>
      <c r="Q312" s="4"/>
      <c r="R312" s="4"/>
      <c r="S312" s="4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</row>
    <row r="313" ht="13.5" customHeight="1">
      <c r="A313" s="7" t="str">
        <f t="shared" si="3"/>
        <v/>
      </c>
      <c r="B313" s="19" t="str">
        <f t="shared" si="17"/>
        <v/>
      </c>
      <c r="C313" s="19"/>
      <c r="D313" s="4" t="str">
        <f t="shared" si="5"/>
        <v/>
      </c>
      <c r="E313" s="4" t="str">
        <f t="shared" si="6"/>
        <v/>
      </c>
      <c r="F313" s="4" t="str">
        <f t="shared" si="7"/>
        <v/>
      </c>
      <c r="G313" s="4" t="str">
        <f t="shared" si="8"/>
        <v/>
      </c>
      <c r="H313" s="4" t="str">
        <f t="shared" si="9"/>
        <v/>
      </c>
      <c r="I313" s="4"/>
      <c r="J313" s="4"/>
      <c r="K313" s="7"/>
      <c r="L313" s="19" t="str">
        <f t="shared" si="18"/>
        <v/>
      </c>
      <c r="M313" s="19"/>
      <c r="N313" s="4"/>
      <c r="O313" s="4"/>
      <c r="P313" s="4"/>
      <c r="Q313" s="4"/>
      <c r="R313" s="4"/>
      <c r="S313" s="4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</row>
    <row r="314" ht="13.5" customHeight="1">
      <c r="A314" s="7" t="str">
        <f t="shared" si="3"/>
        <v/>
      </c>
      <c r="B314" s="19" t="str">
        <f t="shared" si="17"/>
        <v/>
      </c>
      <c r="C314" s="19"/>
      <c r="D314" s="4" t="str">
        <f t="shared" si="5"/>
        <v/>
      </c>
      <c r="E314" s="4" t="str">
        <f t="shared" si="6"/>
        <v/>
      </c>
      <c r="F314" s="4" t="str">
        <f t="shared" si="7"/>
        <v/>
      </c>
      <c r="G314" s="4" t="str">
        <f t="shared" si="8"/>
        <v/>
      </c>
      <c r="H314" s="4" t="str">
        <f t="shared" si="9"/>
        <v/>
      </c>
      <c r="I314" s="4"/>
      <c r="J314" s="4"/>
      <c r="K314" s="7"/>
      <c r="L314" s="19" t="str">
        <f t="shared" si="18"/>
        <v/>
      </c>
      <c r="M314" s="19"/>
      <c r="N314" s="4"/>
      <c r="O314" s="4"/>
      <c r="P314" s="4"/>
      <c r="Q314" s="4"/>
      <c r="R314" s="4"/>
      <c r="S314" s="4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</row>
    <row r="315" ht="13.5" customHeight="1">
      <c r="A315" s="7" t="str">
        <f t="shared" si="3"/>
        <v/>
      </c>
      <c r="B315" s="19" t="str">
        <f t="shared" si="17"/>
        <v/>
      </c>
      <c r="C315" s="19"/>
      <c r="D315" s="4" t="str">
        <f t="shared" si="5"/>
        <v/>
      </c>
      <c r="E315" s="4" t="str">
        <f t="shared" si="6"/>
        <v/>
      </c>
      <c r="F315" s="4" t="str">
        <f t="shared" si="7"/>
        <v/>
      </c>
      <c r="G315" s="4" t="str">
        <f t="shared" si="8"/>
        <v/>
      </c>
      <c r="H315" s="4" t="str">
        <f t="shared" si="9"/>
        <v/>
      </c>
      <c r="I315" s="4"/>
      <c r="J315" s="4"/>
      <c r="K315" s="7"/>
      <c r="L315" s="19" t="str">
        <f t="shared" si="18"/>
        <v/>
      </c>
      <c r="M315" s="19"/>
      <c r="N315" s="4"/>
      <c r="O315" s="4"/>
      <c r="P315" s="4"/>
      <c r="Q315" s="4"/>
      <c r="R315" s="4"/>
      <c r="S315" s="4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</row>
    <row r="316" ht="13.5" customHeight="1">
      <c r="A316" s="7" t="str">
        <f t="shared" si="3"/>
        <v/>
      </c>
      <c r="B316" s="19" t="str">
        <f t="shared" si="17"/>
        <v/>
      </c>
      <c r="C316" s="19"/>
      <c r="D316" s="4" t="str">
        <f t="shared" si="5"/>
        <v/>
      </c>
      <c r="E316" s="4" t="str">
        <f t="shared" si="6"/>
        <v/>
      </c>
      <c r="F316" s="4" t="str">
        <f t="shared" si="7"/>
        <v/>
      </c>
      <c r="G316" s="4" t="str">
        <f t="shared" si="8"/>
        <v/>
      </c>
      <c r="H316" s="4" t="str">
        <f t="shared" si="9"/>
        <v/>
      </c>
      <c r="I316" s="4"/>
      <c r="J316" s="4"/>
      <c r="K316" s="7"/>
      <c r="L316" s="19" t="str">
        <f t="shared" si="18"/>
        <v/>
      </c>
      <c r="M316" s="19"/>
      <c r="N316" s="4"/>
      <c r="O316" s="4"/>
      <c r="P316" s="4"/>
      <c r="Q316" s="4"/>
      <c r="R316" s="4"/>
      <c r="S316" s="4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</row>
    <row r="317" ht="13.5" customHeight="1">
      <c r="A317" s="7" t="str">
        <f t="shared" si="3"/>
        <v/>
      </c>
      <c r="B317" s="19" t="str">
        <f t="shared" si="17"/>
        <v/>
      </c>
      <c r="C317" s="19"/>
      <c r="D317" s="4" t="str">
        <f t="shared" si="5"/>
        <v/>
      </c>
      <c r="E317" s="4" t="str">
        <f t="shared" si="6"/>
        <v/>
      </c>
      <c r="F317" s="4" t="str">
        <f t="shared" si="7"/>
        <v/>
      </c>
      <c r="G317" s="4" t="str">
        <f t="shared" si="8"/>
        <v/>
      </c>
      <c r="H317" s="4" t="str">
        <f t="shared" si="9"/>
        <v/>
      </c>
      <c r="I317" s="4"/>
      <c r="J317" s="4"/>
      <c r="K317" s="7"/>
      <c r="L317" s="19" t="str">
        <f t="shared" si="18"/>
        <v/>
      </c>
      <c r="M317" s="19"/>
      <c r="N317" s="4"/>
      <c r="O317" s="4"/>
      <c r="P317" s="4"/>
      <c r="Q317" s="4"/>
      <c r="R317" s="4"/>
      <c r="S317" s="4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</row>
    <row r="318" ht="13.5" customHeight="1">
      <c r="A318" s="7" t="str">
        <f t="shared" si="3"/>
        <v/>
      </c>
      <c r="B318" s="19" t="str">
        <f t="shared" si="17"/>
        <v/>
      </c>
      <c r="C318" s="19"/>
      <c r="D318" s="4" t="str">
        <f t="shared" si="5"/>
        <v/>
      </c>
      <c r="E318" s="4" t="str">
        <f t="shared" si="6"/>
        <v/>
      </c>
      <c r="F318" s="4" t="str">
        <f t="shared" si="7"/>
        <v/>
      </c>
      <c r="G318" s="4" t="str">
        <f t="shared" si="8"/>
        <v/>
      </c>
      <c r="H318" s="4" t="str">
        <f t="shared" si="9"/>
        <v/>
      </c>
      <c r="I318" s="4"/>
      <c r="J318" s="4"/>
      <c r="K318" s="7"/>
      <c r="L318" s="19" t="str">
        <f t="shared" si="18"/>
        <v/>
      </c>
      <c r="M318" s="19"/>
      <c r="N318" s="4"/>
      <c r="O318" s="4"/>
      <c r="P318" s="4"/>
      <c r="Q318" s="4"/>
      <c r="R318" s="4"/>
      <c r="S318" s="4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</row>
    <row r="319" ht="13.5" customHeight="1">
      <c r="A319" s="7" t="str">
        <f t="shared" si="3"/>
        <v/>
      </c>
      <c r="B319" s="19" t="str">
        <f t="shared" si="17"/>
        <v/>
      </c>
      <c r="C319" s="19"/>
      <c r="D319" s="4" t="str">
        <f t="shared" si="5"/>
        <v/>
      </c>
      <c r="E319" s="4" t="str">
        <f t="shared" si="6"/>
        <v/>
      </c>
      <c r="F319" s="4" t="str">
        <f t="shared" si="7"/>
        <v/>
      </c>
      <c r="G319" s="4" t="str">
        <f t="shared" si="8"/>
        <v/>
      </c>
      <c r="H319" s="4" t="str">
        <f t="shared" si="9"/>
        <v/>
      </c>
      <c r="I319" s="4"/>
      <c r="J319" s="4"/>
      <c r="K319" s="7"/>
      <c r="L319" s="19" t="str">
        <f t="shared" si="18"/>
        <v/>
      </c>
      <c r="M319" s="19"/>
      <c r="N319" s="4"/>
      <c r="O319" s="4"/>
      <c r="P319" s="4"/>
      <c r="Q319" s="4"/>
      <c r="R319" s="4"/>
      <c r="S319" s="4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</row>
    <row r="320" ht="13.5" customHeight="1">
      <c r="A320" s="7" t="str">
        <f t="shared" si="3"/>
        <v/>
      </c>
      <c r="B320" s="19" t="str">
        <f t="shared" si="17"/>
        <v/>
      </c>
      <c r="C320" s="19"/>
      <c r="D320" s="4" t="str">
        <f t="shared" si="5"/>
        <v/>
      </c>
      <c r="E320" s="4" t="str">
        <f t="shared" si="6"/>
        <v/>
      </c>
      <c r="F320" s="4" t="str">
        <f t="shared" si="7"/>
        <v/>
      </c>
      <c r="G320" s="4" t="str">
        <f t="shared" si="8"/>
        <v/>
      </c>
      <c r="H320" s="4" t="str">
        <f t="shared" si="9"/>
        <v/>
      </c>
      <c r="I320" s="4"/>
      <c r="J320" s="4"/>
      <c r="K320" s="7"/>
      <c r="L320" s="19" t="str">
        <f t="shared" si="18"/>
        <v/>
      </c>
      <c r="M320" s="19"/>
      <c r="N320" s="4"/>
      <c r="O320" s="4"/>
      <c r="P320" s="4"/>
      <c r="Q320" s="4"/>
      <c r="R320" s="4"/>
      <c r="S320" s="4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</row>
    <row r="321" ht="13.5" customHeight="1">
      <c r="A321" s="7" t="str">
        <f t="shared" si="3"/>
        <v/>
      </c>
      <c r="B321" s="19" t="str">
        <f t="shared" si="17"/>
        <v/>
      </c>
      <c r="C321" s="19"/>
      <c r="D321" s="4" t="str">
        <f t="shared" si="5"/>
        <v/>
      </c>
      <c r="E321" s="4" t="str">
        <f t="shared" si="6"/>
        <v/>
      </c>
      <c r="F321" s="4" t="str">
        <f t="shared" si="7"/>
        <v/>
      </c>
      <c r="G321" s="4" t="str">
        <f t="shared" si="8"/>
        <v/>
      </c>
      <c r="H321" s="4" t="str">
        <f t="shared" si="9"/>
        <v/>
      </c>
      <c r="I321" s="4"/>
      <c r="J321" s="4"/>
      <c r="K321" s="7"/>
      <c r="L321" s="19" t="str">
        <f t="shared" si="18"/>
        <v/>
      </c>
      <c r="M321" s="19"/>
      <c r="N321" s="4"/>
      <c r="O321" s="4"/>
      <c r="P321" s="4"/>
      <c r="Q321" s="4"/>
      <c r="R321" s="4"/>
      <c r="S321" s="4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</row>
    <row r="322" ht="13.5" customHeight="1">
      <c r="A322" s="7" t="str">
        <f t="shared" si="3"/>
        <v/>
      </c>
      <c r="B322" s="19" t="str">
        <f t="shared" si="17"/>
        <v/>
      </c>
      <c r="C322" s="19"/>
      <c r="D322" s="4" t="str">
        <f t="shared" si="5"/>
        <v/>
      </c>
      <c r="E322" s="4" t="str">
        <f t="shared" si="6"/>
        <v/>
      </c>
      <c r="F322" s="4" t="str">
        <f t="shared" si="7"/>
        <v/>
      </c>
      <c r="G322" s="4" t="str">
        <f t="shared" si="8"/>
        <v/>
      </c>
      <c r="H322" s="4" t="str">
        <f t="shared" si="9"/>
        <v/>
      </c>
      <c r="I322" s="4"/>
      <c r="J322" s="4"/>
      <c r="K322" s="7"/>
      <c r="L322" s="19" t="str">
        <f t="shared" si="18"/>
        <v/>
      </c>
      <c r="M322" s="19"/>
      <c r="N322" s="4"/>
      <c r="O322" s="4"/>
      <c r="P322" s="4"/>
      <c r="Q322" s="4"/>
      <c r="R322" s="4"/>
      <c r="S322" s="4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</row>
    <row r="323" ht="13.5" customHeight="1">
      <c r="A323" s="7" t="str">
        <f t="shared" si="3"/>
        <v/>
      </c>
      <c r="B323" s="19" t="str">
        <f t="shared" si="17"/>
        <v/>
      </c>
      <c r="C323" s="19"/>
      <c r="D323" s="4" t="str">
        <f t="shared" si="5"/>
        <v/>
      </c>
      <c r="E323" s="4" t="str">
        <f t="shared" si="6"/>
        <v/>
      </c>
      <c r="F323" s="4" t="str">
        <f t="shared" si="7"/>
        <v/>
      </c>
      <c r="G323" s="4" t="str">
        <f t="shared" si="8"/>
        <v/>
      </c>
      <c r="H323" s="4" t="str">
        <f t="shared" si="9"/>
        <v/>
      </c>
      <c r="I323" s="4"/>
      <c r="J323" s="4"/>
      <c r="K323" s="7"/>
      <c r="L323" s="19" t="str">
        <f t="shared" si="18"/>
        <v/>
      </c>
      <c r="M323" s="19"/>
      <c r="N323" s="4"/>
      <c r="O323" s="4"/>
      <c r="P323" s="4"/>
      <c r="Q323" s="4"/>
      <c r="R323" s="4"/>
      <c r="S323" s="4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</row>
    <row r="324" ht="13.5" customHeight="1">
      <c r="A324" s="7" t="str">
        <f t="shared" si="3"/>
        <v/>
      </c>
      <c r="B324" s="19" t="str">
        <f t="shared" si="17"/>
        <v/>
      </c>
      <c r="C324" s="19"/>
      <c r="D324" s="4" t="str">
        <f t="shared" si="5"/>
        <v/>
      </c>
      <c r="E324" s="4" t="str">
        <f t="shared" si="6"/>
        <v/>
      </c>
      <c r="F324" s="4" t="str">
        <f t="shared" si="7"/>
        <v/>
      </c>
      <c r="G324" s="4" t="str">
        <f t="shared" si="8"/>
        <v/>
      </c>
      <c r="H324" s="4" t="str">
        <f t="shared" si="9"/>
        <v/>
      </c>
      <c r="I324" s="4"/>
      <c r="J324" s="4"/>
      <c r="K324" s="7"/>
      <c r="L324" s="19" t="str">
        <f t="shared" si="18"/>
        <v/>
      </c>
      <c r="M324" s="19"/>
      <c r="N324" s="4"/>
      <c r="O324" s="4"/>
      <c r="P324" s="4"/>
      <c r="Q324" s="4"/>
      <c r="R324" s="4"/>
      <c r="S324" s="4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</row>
    <row r="325" ht="13.5" customHeight="1">
      <c r="A325" s="7" t="str">
        <f t="shared" si="3"/>
        <v/>
      </c>
      <c r="B325" s="19" t="str">
        <f t="shared" si="17"/>
        <v/>
      </c>
      <c r="C325" s="19"/>
      <c r="D325" s="4" t="str">
        <f t="shared" si="5"/>
        <v/>
      </c>
      <c r="E325" s="4" t="str">
        <f t="shared" si="6"/>
        <v/>
      </c>
      <c r="F325" s="4" t="str">
        <f t="shared" si="7"/>
        <v/>
      </c>
      <c r="G325" s="4" t="str">
        <f t="shared" si="8"/>
        <v/>
      </c>
      <c r="H325" s="4" t="str">
        <f t="shared" si="9"/>
        <v/>
      </c>
      <c r="I325" s="4"/>
      <c r="J325" s="4"/>
      <c r="K325" s="7"/>
      <c r="L325" s="19" t="str">
        <f t="shared" si="18"/>
        <v/>
      </c>
      <c r="M325" s="19"/>
      <c r="N325" s="4"/>
      <c r="O325" s="4"/>
      <c r="P325" s="4"/>
      <c r="Q325" s="4"/>
      <c r="R325" s="4"/>
      <c r="S325" s="4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</row>
    <row r="326" ht="13.5" customHeight="1">
      <c r="A326" s="7" t="str">
        <f t="shared" si="3"/>
        <v/>
      </c>
      <c r="B326" s="19" t="str">
        <f t="shared" si="17"/>
        <v/>
      </c>
      <c r="C326" s="19"/>
      <c r="D326" s="4" t="str">
        <f t="shared" si="5"/>
        <v/>
      </c>
      <c r="E326" s="4" t="str">
        <f t="shared" si="6"/>
        <v/>
      </c>
      <c r="F326" s="4" t="str">
        <f t="shared" si="7"/>
        <v/>
      </c>
      <c r="G326" s="4" t="str">
        <f t="shared" si="8"/>
        <v/>
      </c>
      <c r="H326" s="4" t="str">
        <f t="shared" si="9"/>
        <v/>
      </c>
      <c r="I326" s="4"/>
      <c r="J326" s="4"/>
      <c r="K326" s="7"/>
      <c r="L326" s="19" t="str">
        <f t="shared" si="18"/>
        <v/>
      </c>
      <c r="M326" s="19"/>
      <c r="N326" s="4"/>
      <c r="O326" s="4"/>
      <c r="P326" s="4"/>
      <c r="Q326" s="4"/>
      <c r="R326" s="4"/>
      <c r="S326" s="4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</row>
    <row r="327" ht="13.5" customHeight="1">
      <c r="A327" s="7" t="str">
        <f t="shared" si="3"/>
        <v/>
      </c>
      <c r="B327" s="19" t="str">
        <f t="shared" si="17"/>
        <v/>
      </c>
      <c r="C327" s="19"/>
      <c r="D327" s="4" t="str">
        <f t="shared" si="5"/>
        <v/>
      </c>
      <c r="E327" s="4" t="str">
        <f t="shared" si="6"/>
        <v/>
      </c>
      <c r="F327" s="4" t="str">
        <f t="shared" si="7"/>
        <v/>
      </c>
      <c r="G327" s="4" t="str">
        <f t="shared" si="8"/>
        <v/>
      </c>
      <c r="H327" s="4" t="str">
        <f t="shared" si="9"/>
        <v/>
      </c>
      <c r="I327" s="4"/>
      <c r="J327" s="4"/>
      <c r="K327" s="7"/>
      <c r="L327" s="19" t="str">
        <f t="shared" si="18"/>
        <v/>
      </c>
      <c r="M327" s="19"/>
      <c r="N327" s="4"/>
      <c r="O327" s="4"/>
      <c r="P327" s="4"/>
      <c r="Q327" s="4"/>
      <c r="R327" s="4"/>
      <c r="S327" s="4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</row>
    <row r="328" ht="13.5" customHeight="1">
      <c r="A328" s="7" t="str">
        <f t="shared" si="3"/>
        <v/>
      </c>
      <c r="B328" s="19" t="str">
        <f t="shared" si="17"/>
        <v/>
      </c>
      <c r="C328" s="19"/>
      <c r="D328" s="4" t="str">
        <f t="shared" si="5"/>
        <v/>
      </c>
      <c r="E328" s="4" t="str">
        <f t="shared" si="6"/>
        <v/>
      </c>
      <c r="F328" s="4" t="str">
        <f t="shared" si="7"/>
        <v/>
      </c>
      <c r="G328" s="4" t="str">
        <f t="shared" si="8"/>
        <v/>
      </c>
      <c r="H328" s="4" t="str">
        <f t="shared" si="9"/>
        <v/>
      </c>
      <c r="I328" s="4"/>
      <c r="J328" s="4"/>
      <c r="K328" s="7"/>
      <c r="L328" s="19" t="str">
        <f t="shared" si="18"/>
        <v/>
      </c>
      <c r="M328" s="19"/>
      <c r="N328" s="4"/>
      <c r="O328" s="4"/>
      <c r="P328" s="4"/>
      <c r="Q328" s="4"/>
      <c r="R328" s="4"/>
      <c r="S328" s="4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</row>
    <row r="329" ht="13.5" customHeight="1">
      <c r="A329" s="7" t="str">
        <f t="shared" si="3"/>
        <v/>
      </c>
      <c r="B329" s="19" t="str">
        <f t="shared" si="17"/>
        <v/>
      </c>
      <c r="C329" s="19"/>
      <c r="D329" s="4" t="str">
        <f t="shared" si="5"/>
        <v/>
      </c>
      <c r="E329" s="4" t="str">
        <f t="shared" si="6"/>
        <v/>
      </c>
      <c r="F329" s="4" t="str">
        <f t="shared" si="7"/>
        <v/>
      </c>
      <c r="G329" s="4" t="str">
        <f t="shared" si="8"/>
        <v/>
      </c>
      <c r="H329" s="4" t="str">
        <f t="shared" si="9"/>
        <v/>
      </c>
      <c r="I329" s="4"/>
      <c r="J329" s="4"/>
      <c r="K329" s="7"/>
      <c r="L329" s="19" t="str">
        <f t="shared" si="18"/>
        <v/>
      </c>
      <c r="M329" s="19"/>
      <c r="N329" s="4"/>
      <c r="O329" s="4"/>
      <c r="P329" s="4"/>
      <c r="Q329" s="4"/>
      <c r="R329" s="4"/>
      <c r="S329" s="4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</row>
    <row r="330" ht="13.5" customHeight="1">
      <c r="A330" s="7" t="str">
        <f t="shared" si="3"/>
        <v/>
      </c>
      <c r="B330" s="19" t="str">
        <f t="shared" si="17"/>
        <v/>
      </c>
      <c r="C330" s="19"/>
      <c r="D330" s="4" t="str">
        <f t="shared" si="5"/>
        <v/>
      </c>
      <c r="E330" s="4" t="str">
        <f t="shared" si="6"/>
        <v/>
      </c>
      <c r="F330" s="4" t="str">
        <f t="shared" si="7"/>
        <v/>
      </c>
      <c r="G330" s="4" t="str">
        <f t="shared" si="8"/>
        <v/>
      </c>
      <c r="H330" s="4" t="str">
        <f t="shared" si="9"/>
        <v/>
      </c>
      <c r="I330" s="4"/>
      <c r="J330" s="4"/>
      <c r="K330" s="7"/>
      <c r="L330" s="19" t="str">
        <f t="shared" si="18"/>
        <v/>
      </c>
      <c r="M330" s="19"/>
      <c r="N330" s="4"/>
      <c r="O330" s="4"/>
      <c r="P330" s="4"/>
      <c r="Q330" s="4"/>
      <c r="R330" s="4"/>
      <c r="S330" s="4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</row>
    <row r="331" ht="13.5" customHeight="1">
      <c r="A331" s="7" t="str">
        <f t="shared" si="3"/>
        <v/>
      </c>
      <c r="B331" s="19" t="str">
        <f t="shared" si="17"/>
        <v/>
      </c>
      <c r="C331" s="19"/>
      <c r="D331" s="4" t="str">
        <f t="shared" si="5"/>
        <v/>
      </c>
      <c r="E331" s="4" t="str">
        <f t="shared" si="6"/>
        <v/>
      </c>
      <c r="F331" s="4" t="str">
        <f t="shared" si="7"/>
        <v/>
      </c>
      <c r="G331" s="4" t="str">
        <f t="shared" si="8"/>
        <v/>
      </c>
      <c r="H331" s="4" t="str">
        <f t="shared" si="9"/>
        <v/>
      </c>
      <c r="I331" s="4"/>
      <c r="J331" s="4"/>
      <c r="K331" s="7"/>
      <c r="L331" s="19" t="str">
        <f t="shared" si="18"/>
        <v/>
      </c>
      <c r="M331" s="19"/>
      <c r="N331" s="4"/>
      <c r="O331" s="4"/>
      <c r="P331" s="4"/>
      <c r="Q331" s="4"/>
      <c r="R331" s="4"/>
      <c r="S331" s="4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</row>
    <row r="332" ht="13.5" customHeight="1">
      <c r="A332" s="7" t="str">
        <f t="shared" si="3"/>
        <v/>
      </c>
      <c r="B332" s="19" t="str">
        <f t="shared" si="17"/>
        <v/>
      </c>
      <c r="C332" s="19"/>
      <c r="D332" s="4" t="str">
        <f t="shared" si="5"/>
        <v/>
      </c>
      <c r="E332" s="4" t="str">
        <f t="shared" si="6"/>
        <v/>
      </c>
      <c r="F332" s="4" t="str">
        <f t="shared" si="7"/>
        <v/>
      </c>
      <c r="G332" s="4" t="str">
        <f t="shared" si="8"/>
        <v/>
      </c>
      <c r="H332" s="4" t="str">
        <f t="shared" si="9"/>
        <v/>
      </c>
      <c r="I332" s="4"/>
      <c r="J332" s="4"/>
      <c r="K332" s="7"/>
      <c r="L332" s="19" t="str">
        <f t="shared" si="18"/>
        <v/>
      </c>
      <c r="M332" s="19"/>
      <c r="N332" s="4"/>
      <c r="O332" s="4"/>
      <c r="P332" s="4"/>
      <c r="Q332" s="4"/>
      <c r="R332" s="4"/>
      <c r="S332" s="4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</row>
    <row r="333" ht="13.5" customHeight="1">
      <c r="A333" s="7" t="str">
        <f t="shared" si="3"/>
        <v/>
      </c>
      <c r="B333" s="19" t="str">
        <f t="shared" si="17"/>
        <v/>
      </c>
      <c r="C333" s="19"/>
      <c r="D333" s="4" t="str">
        <f t="shared" si="5"/>
        <v/>
      </c>
      <c r="E333" s="4" t="str">
        <f t="shared" si="6"/>
        <v/>
      </c>
      <c r="F333" s="4" t="str">
        <f t="shared" si="7"/>
        <v/>
      </c>
      <c r="G333" s="4" t="str">
        <f t="shared" si="8"/>
        <v/>
      </c>
      <c r="H333" s="4" t="str">
        <f t="shared" si="9"/>
        <v/>
      </c>
      <c r="I333" s="4"/>
      <c r="J333" s="4"/>
      <c r="K333" s="7"/>
      <c r="L333" s="19" t="str">
        <f t="shared" si="18"/>
        <v/>
      </c>
      <c r="M333" s="19"/>
      <c r="N333" s="4"/>
      <c r="O333" s="4"/>
      <c r="P333" s="4"/>
      <c r="Q333" s="4"/>
      <c r="R333" s="4"/>
      <c r="S333" s="4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</row>
    <row r="334" ht="13.5" customHeight="1">
      <c r="A334" s="7" t="str">
        <f t="shared" si="3"/>
        <v/>
      </c>
      <c r="B334" s="19" t="str">
        <f t="shared" si="17"/>
        <v/>
      </c>
      <c r="C334" s="19"/>
      <c r="D334" s="4" t="str">
        <f t="shared" si="5"/>
        <v/>
      </c>
      <c r="E334" s="4" t="str">
        <f t="shared" si="6"/>
        <v/>
      </c>
      <c r="F334" s="4" t="str">
        <f t="shared" si="7"/>
        <v/>
      </c>
      <c r="G334" s="4" t="str">
        <f t="shared" si="8"/>
        <v/>
      </c>
      <c r="H334" s="4" t="str">
        <f t="shared" si="9"/>
        <v/>
      </c>
      <c r="I334" s="4"/>
      <c r="J334" s="4"/>
      <c r="K334" s="7"/>
      <c r="L334" s="19" t="str">
        <f t="shared" si="18"/>
        <v/>
      </c>
      <c r="M334" s="19"/>
      <c r="N334" s="4"/>
      <c r="O334" s="4"/>
      <c r="P334" s="4"/>
      <c r="Q334" s="4"/>
      <c r="R334" s="4"/>
      <c r="S334" s="4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</row>
    <row r="335" ht="13.5" customHeight="1">
      <c r="A335" s="7" t="str">
        <f t="shared" si="3"/>
        <v/>
      </c>
      <c r="B335" s="19" t="str">
        <f t="shared" si="17"/>
        <v/>
      </c>
      <c r="C335" s="19"/>
      <c r="D335" s="4" t="str">
        <f t="shared" si="5"/>
        <v/>
      </c>
      <c r="E335" s="4" t="str">
        <f t="shared" si="6"/>
        <v/>
      </c>
      <c r="F335" s="4" t="str">
        <f t="shared" si="7"/>
        <v/>
      </c>
      <c r="G335" s="4" t="str">
        <f t="shared" si="8"/>
        <v/>
      </c>
      <c r="H335" s="4" t="str">
        <f t="shared" si="9"/>
        <v/>
      </c>
      <c r="I335" s="4"/>
      <c r="J335" s="4"/>
      <c r="K335" s="7"/>
      <c r="L335" s="19" t="str">
        <f t="shared" si="18"/>
        <v/>
      </c>
      <c r="M335" s="19"/>
      <c r="N335" s="4"/>
      <c r="O335" s="4"/>
      <c r="P335" s="4"/>
      <c r="Q335" s="4"/>
      <c r="R335" s="4"/>
      <c r="S335" s="4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</row>
    <row r="336" ht="13.5" customHeight="1">
      <c r="A336" s="7" t="str">
        <f t="shared" si="3"/>
        <v/>
      </c>
      <c r="B336" s="19" t="str">
        <f t="shared" si="17"/>
        <v/>
      </c>
      <c r="C336" s="19"/>
      <c r="D336" s="4" t="str">
        <f t="shared" si="5"/>
        <v/>
      </c>
      <c r="E336" s="4" t="str">
        <f t="shared" si="6"/>
        <v/>
      </c>
      <c r="F336" s="4" t="str">
        <f t="shared" si="7"/>
        <v/>
      </c>
      <c r="G336" s="4" t="str">
        <f t="shared" si="8"/>
        <v/>
      </c>
      <c r="H336" s="4" t="str">
        <f t="shared" si="9"/>
        <v/>
      </c>
      <c r="I336" s="4"/>
      <c r="J336" s="4"/>
      <c r="K336" s="7"/>
      <c r="L336" s="19" t="str">
        <f t="shared" si="18"/>
        <v/>
      </c>
      <c r="M336" s="19"/>
      <c r="N336" s="4"/>
      <c r="O336" s="4"/>
      <c r="P336" s="4"/>
      <c r="Q336" s="4"/>
      <c r="R336" s="4"/>
      <c r="S336" s="4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</row>
    <row r="337" ht="13.5" customHeight="1">
      <c r="A337" s="7" t="str">
        <f t="shared" si="3"/>
        <v/>
      </c>
      <c r="B337" s="19" t="str">
        <f t="shared" si="17"/>
        <v/>
      </c>
      <c r="C337" s="19"/>
      <c r="D337" s="4" t="str">
        <f t="shared" si="5"/>
        <v/>
      </c>
      <c r="E337" s="4" t="str">
        <f t="shared" si="6"/>
        <v/>
      </c>
      <c r="F337" s="4" t="str">
        <f t="shared" si="7"/>
        <v/>
      </c>
      <c r="G337" s="4" t="str">
        <f t="shared" si="8"/>
        <v/>
      </c>
      <c r="H337" s="4" t="str">
        <f t="shared" si="9"/>
        <v/>
      </c>
      <c r="I337" s="4"/>
      <c r="J337" s="4"/>
      <c r="K337" s="7"/>
      <c r="L337" s="19" t="str">
        <f t="shared" si="18"/>
        <v/>
      </c>
      <c r="M337" s="19"/>
      <c r="N337" s="4"/>
      <c r="O337" s="4"/>
      <c r="P337" s="4"/>
      <c r="Q337" s="4"/>
      <c r="R337" s="4"/>
      <c r="S337" s="4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</row>
    <row r="338" ht="13.5" customHeight="1">
      <c r="A338" s="7" t="str">
        <f t="shared" si="3"/>
        <v/>
      </c>
      <c r="B338" s="19" t="str">
        <f t="shared" si="17"/>
        <v/>
      </c>
      <c r="C338" s="19"/>
      <c r="D338" s="4" t="str">
        <f t="shared" si="5"/>
        <v/>
      </c>
      <c r="E338" s="4" t="str">
        <f t="shared" si="6"/>
        <v/>
      </c>
      <c r="F338" s="4" t="str">
        <f t="shared" si="7"/>
        <v/>
      </c>
      <c r="G338" s="4" t="str">
        <f t="shared" si="8"/>
        <v/>
      </c>
      <c r="H338" s="4" t="str">
        <f t="shared" si="9"/>
        <v/>
      </c>
      <c r="I338" s="4"/>
      <c r="J338" s="4"/>
      <c r="K338" s="7"/>
      <c r="L338" s="19" t="str">
        <f t="shared" si="18"/>
        <v/>
      </c>
      <c r="M338" s="19"/>
      <c r="N338" s="4"/>
      <c r="O338" s="4"/>
      <c r="P338" s="4"/>
      <c r="Q338" s="4"/>
      <c r="R338" s="4"/>
      <c r="S338" s="4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</row>
    <row r="339" ht="13.5" customHeight="1">
      <c r="A339" s="7" t="str">
        <f t="shared" si="3"/>
        <v/>
      </c>
      <c r="B339" s="19" t="str">
        <f t="shared" si="17"/>
        <v/>
      </c>
      <c r="C339" s="19"/>
      <c r="D339" s="4" t="str">
        <f t="shared" si="5"/>
        <v/>
      </c>
      <c r="E339" s="4" t="str">
        <f t="shared" si="6"/>
        <v/>
      </c>
      <c r="F339" s="4" t="str">
        <f t="shared" si="7"/>
        <v/>
      </c>
      <c r="G339" s="4" t="str">
        <f t="shared" si="8"/>
        <v/>
      </c>
      <c r="H339" s="4" t="str">
        <f t="shared" si="9"/>
        <v/>
      </c>
      <c r="I339" s="4"/>
      <c r="J339" s="4"/>
      <c r="K339" s="7"/>
      <c r="L339" s="19" t="str">
        <f t="shared" si="18"/>
        <v/>
      </c>
      <c r="M339" s="19"/>
      <c r="N339" s="4"/>
      <c r="O339" s="4"/>
      <c r="P339" s="4"/>
      <c r="Q339" s="4"/>
      <c r="R339" s="4"/>
      <c r="S339" s="4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</row>
    <row r="340" ht="13.5" customHeight="1">
      <c r="A340" s="7" t="str">
        <f t="shared" si="3"/>
        <v/>
      </c>
      <c r="B340" s="19" t="str">
        <f t="shared" si="17"/>
        <v/>
      </c>
      <c r="C340" s="19"/>
      <c r="D340" s="4" t="str">
        <f t="shared" si="5"/>
        <v/>
      </c>
      <c r="E340" s="4" t="str">
        <f t="shared" si="6"/>
        <v/>
      </c>
      <c r="F340" s="4" t="str">
        <f t="shared" si="7"/>
        <v/>
      </c>
      <c r="G340" s="4" t="str">
        <f t="shared" si="8"/>
        <v/>
      </c>
      <c r="H340" s="4" t="str">
        <f t="shared" si="9"/>
        <v/>
      </c>
      <c r="I340" s="4"/>
      <c r="J340" s="4"/>
      <c r="K340" s="7"/>
      <c r="L340" s="19" t="str">
        <f t="shared" si="18"/>
        <v/>
      </c>
      <c r="M340" s="19"/>
      <c r="N340" s="4"/>
      <c r="O340" s="4"/>
      <c r="P340" s="4"/>
      <c r="Q340" s="4"/>
      <c r="R340" s="4"/>
      <c r="S340" s="4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</row>
    <row r="341" ht="13.5" customHeight="1">
      <c r="A341" s="7" t="str">
        <f t="shared" si="3"/>
        <v/>
      </c>
      <c r="B341" s="19" t="str">
        <f t="shared" si="17"/>
        <v/>
      </c>
      <c r="C341" s="19"/>
      <c r="D341" s="4" t="str">
        <f t="shared" si="5"/>
        <v/>
      </c>
      <c r="E341" s="4" t="str">
        <f t="shared" si="6"/>
        <v/>
      </c>
      <c r="F341" s="4" t="str">
        <f t="shared" si="7"/>
        <v/>
      </c>
      <c r="G341" s="4" t="str">
        <f t="shared" si="8"/>
        <v/>
      </c>
      <c r="H341" s="4" t="str">
        <f t="shared" si="9"/>
        <v/>
      </c>
      <c r="I341" s="4"/>
      <c r="J341" s="4"/>
      <c r="K341" s="7"/>
      <c r="L341" s="19" t="str">
        <f t="shared" si="18"/>
        <v/>
      </c>
      <c r="M341" s="19"/>
      <c r="N341" s="4"/>
      <c r="O341" s="4"/>
      <c r="P341" s="4"/>
      <c r="Q341" s="4"/>
      <c r="R341" s="4"/>
      <c r="S341" s="4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</row>
    <row r="342" ht="13.5" customHeight="1">
      <c r="A342" s="7" t="str">
        <f t="shared" si="3"/>
        <v/>
      </c>
      <c r="B342" s="19" t="str">
        <f t="shared" si="17"/>
        <v/>
      </c>
      <c r="C342" s="19"/>
      <c r="D342" s="4" t="str">
        <f t="shared" si="5"/>
        <v/>
      </c>
      <c r="E342" s="4" t="str">
        <f t="shared" si="6"/>
        <v/>
      </c>
      <c r="F342" s="4" t="str">
        <f t="shared" si="7"/>
        <v/>
      </c>
      <c r="G342" s="4" t="str">
        <f t="shared" si="8"/>
        <v/>
      </c>
      <c r="H342" s="4" t="str">
        <f t="shared" si="9"/>
        <v/>
      </c>
      <c r="I342" s="4"/>
      <c r="J342" s="4"/>
      <c r="K342" s="7"/>
      <c r="L342" s="19" t="str">
        <f t="shared" si="18"/>
        <v/>
      </c>
      <c r="M342" s="19"/>
      <c r="N342" s="4"/>
      <c r="O342" s="4"/>
      <c r="P342" s="4"/>
      <c r="Q342" s="4"/>
      <c r="R342" s="4"/>
      <c r="S342" s="4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</row>
    <row r="343" ht="13.5" customHeight="1">
      <c r="A343" s="7" t="str">
        <f t="shared" si="3"/>
        <v/>
      </c>
      <c r="B343" s="19" t="str">
        <f t="shared" si="17"/>
        <v/>
      </c>
      <c r="C343" s="19"/>
      <c r="D343" s="4" t="str">
        <f t="shared" si="5"/>
        <v/>
      </c>
      <c r="E343" s="4" t="str">
        <f t="shared" si="6"/>
        <v/>
      </c>
      <c r="F343" s="4" t="str">
        <f t="shared" si="7"/>
        <v/>
      </c>
      <c r="G343" s="4" t="str">
        <f t="shared" si="8"/>
        <v/>
      </c>
      <c r="H343" s="4" t="str">
        <f t="shared" si="9"/>
        <v/>
      </c>
      <c r="I343" s="4"/>
      <c r="J343" s="4"/>
      <c r="K343" s="7"/>
      <c r="L343" s="19" t="str">
        <f t="shared" si="18"/>
        <v/>
      </c>
      <c r="M343" s="19"/>
      <c r="N343" s="4"/>
      <c r="O343" s="4"/>
      <c r="P343" s="4"/>
      <c r="Q343" s="4"/>
      <c r="R343" s="4"/>
      <c r="S343" s="4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</row>
    <row r="344" ht="13.5" customHeight="1">
      <c r="A344" s="7" t="str">
        <f t="shared" si="3"/>
        <v/>
      </c>
      <c r="B344" s="19" t="str">
        <f t="shared" si="17"/>
        <v/>
      </c>
      <c r="C344" s="19"/>
      <c r="D344" s="4" t="str">
        <f t="shared" si="5"/>
        <v/>
      </c>
      <c r="E344" s="4" t="str">
        <f t="shared" si="6"/>
        <v/>
      </c>
      <c r="F344" s="4" t="str">
        <f t="shared" si="7"/>
        <v/>
      </c>
      <c r="G344" s="4" t="str">
        <f t="shared" si="8"/>
        <v/>
      </c>
      <c r="H344" s="4" t="str">
        <f t="shared" si="9"/>
        <v/>
      </c>
      <c r="I344" s="4"/>
      <c r="J344" s="4"/>
      <c r="K344" s="7"/>
      <c r="L344" s="19" t="str">
        <f t="shared" si="18"/>
        <v/>
      </c>
      <c r="M344" s="19"/>
      <c r="N344" s="4"/>
      <c r="O344" s="4"/>
      <c r="P344" s="4"/>
      <c r="Q344" s="4"/>
      <c r="R344" s="4"/>
      <c r="S344" s="4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</row>
    <row r="345" ht="13.5" customHeight="1">
      <c r="A345" s="7" t="str">
        <f t="shared" si="3"/>
        <v/>
      </c>
      <c r="B345" s="19" t="str">
        <f t="shared" si="17"/>
        <v/>
      </c>
      <c r="C345" s="19"/>
      <c r="D345" s="4" t="str">
        <f t="shared" si="5"/>
        <v/>
      </c>
      <c r="E345" s="4" t="str">
        <f t="shared" si="6"/>
        <v/>
      </c>
      <c r="F345" s="4" t="str">
        <f t="shared" si="7"/>
        <v/>
      </c>
      <c r="G345" s="4" t="str">
        <f t="shared" si="8"/>
        <v/>
      </c>
      <c r="H345" s="4" t="str">
        <f t="shared" si="9"/>
        <v/>
      </c>
      <c r="I345" s="4"/>
      <c r="J345" s="4"/>
      <c r="K345" s="7"/>
      <c r="L345" s="19" t="str">
        <f t="shared" si="18"/>
        <v/>
      </c>
      <c r="M345" s="19"/>
      <c r="N345" s="4"/>
      <c r="O345" s="4"/>
      <c r="P345" s="4"/>
      <c r="Q345" s="4"/>
      <c r="R345" s="4"/>
      <c r="S345" s="4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</row>
    <row r="346" ht="13.5" customHeight="1">
      <c r="A346" s="7" t="str">
        <f t="shared" si="3"/>
        <v/>
      </c>
      <c r="B346" s="19" t="str">
        <f t="shared" si="17"/>
        <v/>
      </c>
      <c r="C346" s="19"/>
      <c r="D346" s="4" t="str">
        <f t="shared" si="5"/>
        <v/>
      </c>
      <c r="E346" s="4" t="str">
        <f t="shared" si="6"/>
        <v/>
      </c>
      <c r="F346" s="4" t="str">
        <f t="shared" si="7"/>
        <v/>
      </c>
      <c r="G346" s="4" t="str">
        <f t="shared" si="8"/>
        <v/>
      </c>
      <c r="H346" s="4" t="str">
        <f t="shared" si="9"/>
        <v/>
      </c>
      <c r="I346" s="4"/>
      <c r="J346" s="4"/>
      <c r="K346" s="7"/>
      <c r="L346" s="19" t="str">
        <f t="shared" si="18"/>
        <v/>
      </c>
      <c r="M346" s="19"/>
      <c r="N346" s="4"/>
      <c r="O346" s="4"/>
      <c r="P346" s="4"/>
      <c r="Q346" s="4"/>
      <c r="R346" s="4"/>
      <c r="S346" s="4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</row>
    <row r="347" ht="13.5" customHeight="1">
      <c r="A347" s="7" t="str">
        <f t="shared" si="3"/>
        <v/>
      </c>
      <c r="B347" s="19" t="str">
        <f t="shared" si="17"/>
        <v/>
      </c>
      <c r="C347" s="19"/>
      <c r="D347" s="4" t="str">
        <f t="shared" si="5"/>
        <v/>
      </c>
      <c r="E347" s="4" t="str">
        <f t="shared" si="6"/>
        <v/>
      </c>
      <c r="F347" s="4" t="str">
        <f t="shared" si="7"/>
        <v/>
      </c>
      <c r="G347" s="4" t="str">
        <f t="shared" si="8"/>
        <v/>
      </c>
      <c r="H347" s="4" t="str">
        <f t="shared" si="9"/>
        <v/>
      </c>
      <c r="I347" s="4"/>
      <c r="J347" s="4"/>
      <c r="K347" s="7"/>
      <c r="L347" s="19" t="str">
        <f t="shared" si="18"/>
        <v/>
      </c>
      <c r="M347" s="19"/>
      <c r="N347" s="4"/>
      <c r="O347" s="4"/>
      <c r="P347" s="4"/>
      <c r="Q347" s="4"/>
      <c r="R347" s="4"/>
      <c r="S347" s="4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</row>
    <row r="348" ht="13.5" customHeight="1">
      <c r="A348" s="7" t="str">
        <f t="shared" si="3"/>
        <v/>
      </c>
      <c r="B348" s="19" t="str">
        <f t="shared" si="17"/>
        <v/>
      </c>
      <c r="C348" s="19"/>
      <c r="D348" s="4" t="str">
        <f t="shared" si="5"/>
        <v/>
      </c>
      <c r="E348" s="4" t="str">
        <f t="shared" si="6"/>
        <v/>
      </c>
      <c r="F348" s="4" t="str">
        <f t="shared" si="7"/>
        <v/>
      </c>
      <c r="G348" s="4" t="str">
        <f t="shared" si="8"/>
        <v/>
      </c>
      <c r="H348" s="4" t="str">
        <f t="shared" si="9"/>
        <v/>
      </c>
      <c r="I348" s="4"/>
      <c r="J348" s="4"/>
      <c r="K348" s="7"/>
      <c r="L348" s="19" t="str">
        <f t="shared" si="18"/>
        <v/>
      </c>
      <c r="M348" s="19"/>
      <c r="N348" s="4"/>
      <c r="O348" s="4"/>
      <c r="P348" s="4"/>
      <c r="Q348" s="4"/>
      <c r="R348" s="4"/>
      <c r="S348" s="4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</row>
    <row r="349" ht="13.5" customHeight="1">
      <c r="A349" s="7" t="str">
        <f t="shared" si="3"/>
        <v/>
      </c>
      <c r="B349" s="19" t="str">
        <f t="shared" si="17"/>
        <v/>
      </c>
      <c r="C349" s="19"/>
      <c r="D349" s="4" t="str">
        <f t="shared" si="5"/>
        <v/>
      </c>
      <c r="E349" s="4" t="str">
        <f t="shared" si="6"/>
        <v/>
      </c>
      <c r="F349" s="4" t="str">
        <f t="shared" si="7"/>
        <v/>
      </c>
      <c r="G349" s="4" t="str">
        <f t="shared" si="8"/>
        <v/>
      </c>
      <c r="H349" s="4" t="str">
        <f t="shared" si="9"/>
        <v/>
      </c>
      <c r="I349" s="4"/>
      <c r="J349" s="4"/>
      <c r="K349" s="7"/>
      <c r="L349" s="19" t="str">
        <f t="shared" si="18"/>
        <v/>
      </c>
      <c r="M349" s="19"/>
      <c r="N349" s="4"/>
      <c r="O349" s="4"/>
      <c r="P349" s="4"/>
      <c r="Q349" s="4"/>
      <c r="R349" s="4"/>
      <c r="S349" s="4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</row>
    <row r="350" ht="13.5" customHeight="1">
      <c r="A350" s="7" t="str">
        <f t="shared" si="3"/>
        <v/>
      </c>
      <c r="B350" s="19" t="str">
        <f t="shared" si="17"/>
        <v/>
      </c>
      <c r="C350" s="19"/>
      <c r="D350" s="4" t="str">
        <f t="shared" si="5"/>
        <v/>
      </c>
      <c r="E350" s="4" t="str">
        <f t="shared" si="6"/>
        <v/>
      </c>
      <c r="F350" s="4" t="str">
        <f t="shared" si="7"/>
        <v/>
      </c>
      <c r="G350" s="4" t="str">
        <f t="shared" si="8"/>
        <v/>
      </c>
      <c r="H350" s="4" t="str">
        <f t="shared" si="9"/>
        <v/>
      </c>
      <c r="I350" s="4"/>
      <c r="J350" s="4"/>
      <c r="K350" s="7"/>
      <c r="L350" s="19" t="str">
        <f t="shared" si="18"/>
        <v/>
      </c>
      <c r="M350" s="19"/>
      <c r="N350" s="4"/>
      <c r="O350" s="4"/>
      <c r="P350" s="4"/>
      <c r="Q350" s="4"/>
      <c r="R350" s="4"/>
      <c r="S350" s="4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</row>
    <row r="351" ht="13.5" customHeight="1">
      <c r="A351" s="7" t="str">
        <f t="shared" si="3"/>
        <v/>
      </c>
      <c r="B351" s="19" t="str">
        <f t="shared" si="17"/>
        <v/>
      </c>
      <c r="C351" s="19"/>
      <c r="D351" s="4" t="str">
        <f t="shared" si="5"/>
        <v/>
      </c>
      <c r="E351" s="4" t="str">
        <f t="shared" si="6"/>
        <v/>
      </c>
      <c r="F351" s="4" t="str">
        <f t="shared" si="7"/>
        <v/>
      </c>
      <c r="G351" s="4" t="str">
        <f t="shared" si="8"/>
        <v/>
      </c>
      <c r="H351" s="4" t="str">
        <f t="shared" si="9"/>
        <v/>
      </c>
      <c r="I351" s="4"/>
      <c r="J351" s="4"/>
      <c r="K351" s="7"/>
      <c r="L351" s="19" t="str">
        <f t="shared" si="18"/>
        <v/>
      </c>
      <c r="M351" s="19"/>
      <c r="N351" s="4"/>
      <c r="O351" s="4"/>
      <c r="P351" s="4"/>
      <c r="Q351" s="4"/>
      <c r="R351" s="4"/>
      <c r="S351" s="4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</row>
    <row r="352" ht="13.5" customHeight="1">
      <c r="A352" s="7" t="str">
        <f t="shared" si="3"/>
        <v/>
      </c>
      <c r="B352" s="19" t="str">
        <f t="shared" si="17"/>
        <v/>
      </c>
      <c r="C352" s="19"/>
      <c r="D352" s="4" t="str">
        <f t="shared" si="5"/>
        <v/>
      </c>
      <c r="E352" s="4" t="str">
        <f t="shared" si="6"/>
        <v/>
      </c>
      <c r="F352" s="4" t="str">
        <f t="shared" si="7"/>
        <v/>
      </c>
      <c r="G352" s="4" t="str">
        <f t="shared" si="8"/>
        <v/>
      </c>
      <c r="H352" s="4" t="str">
        <f t="shared" si="9"/>
        <v/>
      </c>
      <c r="I352" s="4"/>
      <c r="J352" s="4"/>
      <c r="K352" s="7"/>
      <c r="L352" s="19" t="str">
        <f t="shared" si="18"/>
        <v/>
      </c>
      <c r="M352" s="19"/>
      <c r="N352" s="4"/>
      <c r="O352" s="4"/>
      <c r="P352" s="4"/>
      <c r="Q352" s="4"/>
      <c r="R352" s="4"/>
      <c r="S352" s="4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</row>
    <row r="353" ht="13.5" customHeight="1">
      <c r="A353" s="7" t="str">
        <f t="shared" si="3"/>
        <v/>
      </c>
      <c r="B353" s="19" t="str">
        <f t="shared" si="17"/>
        <v/>
      </c>
      <c r="C353" s="19"/>
      <c r="D353" s="4" t="str">
        <f t="shared" si="5"/>
        <v/>
      </c>
      <c r="E353" s="4" t="str">
        <f t="shared" si="6"/>
        <v/>
      </c>
      <c r="F353" s="4" t="str">
        <f t="shared" si="7"/>
        <v/>
      </c>
      <c r="G353" s="4" t="str">
        <f t="shared" si="8"/>
        <v/>
      </c>
      <c r="H353" s="4" t="str">
        <f t="shared" si="9"/>
        <v/>
      </c>
      <c r="I353" s="4"/>
      <c r="J353" s="4"/>
      <c r="K353" s="7"/>
      <c r="L353" s="19" t="str">
        <f t="shared" si="18"/>
        <v/>
      </c>
      <c r="M353" s="19"/>
      <c r="N353" s="4"/>
      <c r="O353" s="4"/>
      <c r="P353" s="4"/>
      <c r="Q353" s="4"/>
      <c r="R353" s="4"/>
      <c r="S353" s="4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</row>
    <row r="354" ht="13.5" customHeight="1">
      <c r="A354" s="7" t="str">
        <f t="shared" si="3"/>
        <v/>
      </c>
      <c r="B354" s="19" t="str">
        <f t="shared" si="17"/>
        <v/>
      </c>
      <c r="C354" s="19"/>
      <c r="D354" s="4" t="str">
        <f t="shared" si="5"/>
        <v/>
      </c>
      <c r="E354" s="4" t="str">
        <f t="shared" si="6"/>
        <v/>
      </c>
      <c r="F354" s="4" t="str">
        <f t="shared" si="7"/>
        <v/>
      </c>
      <c r="G354" s="4" t="str">
        <f t="shared" si="8"/>
        <v/>
      </c>
      <c r="H354" s="4" t="str">
        <f t="shared" si="9"/>
        <v/>
      </c>
      <c r="I354" s="4"/>
      <c r="J354" s="4"/>
      <c r="K354" s="7"/>
      <c r="L354" s="19" t="str">
        <f t="shared" si="18"/>
        <v/>
      </c>
      <c r="M354" s="19"/>
      <c r="N354" s="4"/>
      <c r="O354" s="4"/>
      <c r="P354" s="4"/>
      <c r="Q354" s="4"/>
      <c r="R354" s="4"/>
      <c r="S354" s="4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</row>
    <row r="355" ht="13.5" customHeight="1">
      <c r="A355" s="7" t="str">
        <f t="shared" si="3"/>
        <v/>
      </c>
      <c r="B355" s="19" t="str">
        <f t="shared" si="17"/>
        <v/>
      </c>
      <c r="C355" s="19"/>
      <c r="D355" s="4" t="str">
        <f t="shared" si="5"/>
        <v/>
      </c>
      <c r="E355" s="4" t="str">
        <f t="shared" si="6"/>
        <v/>
      </c>
      <c r="F355" s="4" t="str">
        <f t="shared" si="7"/>
        <v/>
      </c>
      <c r="G355" s="4" t="str">
        <f t="shared" si="8"/>
        <v/>
      </c>
      <c r="H355" s="4" t="str">
        <f t="shared" si="9"/>
        <v/>
      </c>
      <c r="I355" s="4"/>
      <c r="J355" s="4"/>
      <c r="K355" s="7"/>
      <c r="L355" s="19" t="str">
        <f t="shared" si="18"/>
        <v/>
      </c>
      <c r="M355" s="19"/>
      <c r="N355" s="4"/>
      <c r="O355" s="4"/>
      <c r="P355" s="4"/>
      <c r="Q355" s="4"/>
      <c r="R355" s="4"/>
      <c r="S355" s="4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</row>
    <row r="356" ht="13.5" customHeight="1">
      <c r="A356" s="7" t="str">
        <f t="shared" si="3"/>
        <v/>
      </c>
      <c r="B356" s="19" t="str">
        <f t="shared" si="17"/>
        <v/>
      </c>
      <c r="C356" s="19"/>
      <c r="D356" s="4" t="str">
        <f t="shared" si="5"/>
        <v/>
      </c>
      <c r="E356" s="4" t="str">
        <f t="shared" si="6"/>
        <v/>
      </c>
      <c r="F356" s="4" t="str">
        <f t="shared" si="7"/>
        <v/>
      </c>
      <c r="G356" s="4" t="str">
        <f t="shared" si="8"/>
        <v/>
      </c>
      <c r="H356" s="4" t="str">
        <f t="shared" si="9"/>
        <v/>
      </c>
      <c r="I356" s="4"/>
      <c r="J356" s="4"/>
      <c r="K356" s="7"/>
      <c r="L356" s="19" t="str">
        <f t="shared" si="18"/>
        <v/>
      </c>
      <c r="M356" s="19"/>
      <c r="N356" s="4"/>
      <c r="O356" s="4"/>
      <c r="P356" s="4"/>
      <c r="Q356" s="4"/>
      <c r="R356" s="4"/>
      <c r="S356" s="4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</row>
    <row r="357" ht="13.5" customHeight="1">
      <c r="A357" s="7" t="str">
        <f t="shared" si="3"/>
        <v/>
      </c>
      <c r="B357" s="19" t="str">
        <f t="shared" si="17"/>
        <v/>
      </c>
      <c r="C357" s="19"/>
      <c r="D357" s="4" t="str">
        <f t="shared" si="5"/>
        <v/>
      </c>
      <c r="E357" s="4" t="str">
        <f t="shared" si="6"/>
        <v/>
      </c>
      <c r="F357" s="4" t="str">
        <f t="shared" si="7"/>
        <v/>
      </c>
      <c r="G357" s="4" t="str">
        <f t="shared" si="8"/>
        <v/>
      </c>
      <c r="H357" s="4" t="str">
        <f t="shared" si="9"/>
        <v/>
      </c>
      <c r="I357" s="4"/>
      <c r="J357" s="4"/>
      <c r="K357" s="7"/>
      <c r="L357" s="19" t="str">
        <f t="shared" si="18"/>
        <v/>
      </c>
      <c r="M357" s="19"/>
      <c r="N357" s="4"/>
      <c r="O357" s="4"/>
      <c r="P357" s="4"/>
      <c r="Q357" s="4"/>
      <c r="R357" s="4"/>
      <c r="S357" s="4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</row>
    <row r="358" ht="13.5" customHeight="1">
      <c r="A358" s="7" t="str">
        <f t="shared" si="3"/>
        <v/>
      </c>
      <c r="B358" s="19" t="str">
        <f t="shared" si="17"/>
        <v/>
      </c>
      <c r="C358" s="19"/>
      <c r="D358" s="4" t="str">
        <f t="shared" si="5"/>
        <v/>
      </c>
      <c r="E358" s="4" t="str">
        <f t="shared" si="6"/>
        <v/>
      </c>
      <c r="F358" s="4" t="str">
        <f t="shared" si="7"/>
        <v/>
      </c>
      <c r="G358" s="4" t="str">
        <f t="shared" si="8"/>
        <v/>
      </c>
      <c r="H358" s="4" t="str">
        <f t="shared" si="9"/>
        <v/>
      </c>
      <c r="I358" s="4"/>
      <c r="J358" s="4"/>
      <c r="K358" s="7"/>
      <c r="L358" s="19" t="str">
        <f t="shared" si="18"/>
        <v/>
      </c>
      <c r="M358" s="19"/>
      <c r="N358" s="4"/>
      <c r="O358" s="4"/>
      <c r="P358" s="4"/>
      <c r="Q358" s="4"/>
      <c r="R358" s="4"/>
      <c r="S358" s="4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</row>
    <row r="359" ht="13.5" customHeight="1">
      <c r="A359" s="7" t="str">
        <f t="shared" si="3"/>
        <v/>
      </c>
      <c r="B359" s="19" t="str">
        <f t="shared" si="17"/>
        <v/>
      </c>
      <c r="C359" s="19"/>
      <c r="D359" s="4" t="str">
        <f t="shared" si="5"/>
        <v/>
      </c>
      <c r="E359" s="4" t="str">
        <f t="shared" si="6"/>
        <v/>
      </c>
      <c r="F359" s="4" t="str">
        <f t="shared" si="7"/>
        <v/>
      </c>
      <c r="G359" s="4" t="str">
        <f t="shared" si="8"/>
        <v/>
      </c>
      <c r="H359" s="4" t="str">
        <f t="shared" si="9"/>
        <v/>
      </c>
      <c r="I359" s="4"/>
      <c r="J359" s="4"/>
      <c r="K359" s="7"/>
      <c r="L359" s="19" t="str">
        <f t="shared" si="18"/>
        <v/>
      </c>
      <c r="M359" s="19"/>
      <c r="N359" s="4"/>
      <c r="O359" s="4"/>
      <c r="P359" s="4"/>
      <c r="Q359" s="4"/>
      <c r="R359" s="4"/>
      <c r="S359" s="4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</row>
    <row r="360" ht="13.5" customHeight="1">
      <c r="A360" s="7" t="str">
        <f t="shared" si="3"/>
        <v/>
      </c>
      <c r="B360" s="19" t="str">
        <f t="shared" si="17"/>
        <v/>
      </c>
      <c r="C360" s="19"/>
      <c r="D360" s="4" t="str">
        <f t="shared" si="5"/>
        <v/>
      </c>
      <c r="E360" s="4" t="str">
        <f t="shared" si="6"/>
        <v/>
      </c>
      <c r="F360" s="4" t="str">
        <f t="shared" si="7"/>
        <v/>
      </c>
      <c r="G360" s="4" t="str">
        <f t="shared" si="8"/>
        <v/>
      </c>
      <c r="H360" s="4" t="str">
        <f t="shared" si="9"/>
        <v/>
      </c>
      <c r="I360" s="4"/>
      <c r="J360" s="4"/>
      <c r="K360" s="7"/>
      <c r="L360" s="19" t="str">
        <f t="shared" si="18"/>
        <v/>
      </c>
      <c r="M360" s="19"/>
      <c r="N360" s="4"/>
      <c r="O360" s="4"/>
      <c r="P360" s="4"/>
      <c r="Q360" s="4"/>
      <c r="R360" s="4"/>
      <c r="S360" s="4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</row>
    <row r="361" ht="13.5" customHeight="1">
      <c r="A361" s="7" t="str">
        <f t="shared" si="3"/>
        <v/>
      </c>
      <c r="B361" s="19" t="str">
        <f t="shared" si="17"/>
        <v/>
      </c>
      <c r="C361" s="19"/>
      <c r="D361" s="4" t="str">
        <f t="shared" si="5"/>
        <v/>
      </c>
      <c r="E361" s="4" t="str">
        <f t="shared" si="6"/>
        <v/>
      </c>
      <c r="F361" s="4" t="str">
        <f t="shared" si="7"/>
        <v/>
      </c>
      <c r="G361" s="4" t="str">
        <f t="shared" si="8"/>
        <v/>
      </c>
      <c r="H361" s="4" t="str">
        <f t="shared" si="9"/>
        <v/>
      </c>
      <c r="I361" s="4"/>
      <c r="J361" s="4"/>
      <c r="K361" s="7"/>
      <c r="L361" s="19" t="str">
        <f t="shared" si="18"/>
        <v/>
      </c>
      <c r="M361" s="19"/>
      <c r="N361" s="4"/>
      <c r="O361" s="4"/>
      <c r="P361" s="4"/>
      <c r="Q361" s="4"/>
      <c r="R361" s="4"/>
      <c r="S361" s="4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</row>
    <row r="362" ht="13.5" customHeight="1">
      <c r="A362" s="7" t="str">
        <f t="shared" si="3"/>
        <v/>
      </c>
      <c r="B362" s="19" t="str">
        <f t="shared" si="17"/>
        <v/>
      </c>
      <c r="C362" s="19"/>
      <c r="D362" s="4" t="str">
        <f t="shared" si="5"/>
        <v/>
      </c>
      <c r="E362" s="4" t="str">
        <f t="shared" si="6"/>
        <v/>
      </c>
      <c r="F362" s="4" t="str">
        <f t="shared" si="7"/>
        <v/>
      </c>
      <c r="G362" s="4" t="str">
        <f t="shared" si="8"/>
        <v/>
      </c>
      <c r="H362" s="4" t="str">
        <f t="shared" si="9"/>
        <v/>
      </c>
      <c r="I362" s="4"/>
      <c r="J362" s="4"/>
      <c r="K362" s="7"/>
      <c r="L362" s="19" t="str">
        <f t="shared" si="18"/>
        <v/>
      </c>
      <c r="M362" s="19"/>
      <c r="N362" s="4"/>
      <c r="O362" s="4"/>
      <c r="P362" s="4"/>
      <c r="Q362" s="4"/>
      <c r="R362" s="4"/>
      <c r="S362" s="4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</row>
    <row r="363" ht="13.5" customHeight="1">
      <c r="A363" s="7" t="str">
        <f t="shared" si="3"/>
        <v/>
      </c>
      <c r="B363" s="19" t="str">
        <f t="shared" si="17"/>
        <v/>
      </c>
      <c r="C363" s="19"/>
      <c r="D363" s="4" t="str">
        <f t="shared" si="5"/>
        <v/>
      </c>
      <c r="E363" s="4" t="str">
        <f t="shared" si="6"/>
        <v/>
      </c>
      <c r="F363" s="4" t="str">
        <f t="shared" si="7"/>
        <v/>
      </c>
      <c r="G363" s="4" t="str">
        <f t="shared" si="8"/>
        <v/>
      </c>
      <c r="H363" s="4" t="str">
        <f t="shared" si="9"/>
        <v/>
      </c>
      <c r="I363" s="4"/>
      <c r="J363" s="4"/>
      <c r="K363" s="7"/>
      <c r="L363" s="19" t="str">
        <f t="shared" si="18"/>
        <v/>
      </c>
      <c r="M363" s="19"/>
      <c r="N363" s="4"/>
      <c r="O363" s="4"/>
      <c r="P363" s="4"/>
      <c r="Q363" s="4"/>
      <c r="R363" s="4"/>
      <c r="S363" s="4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</row>
    <row r="364" ht="13.5" customHeight="1">
      <c r="A364" s="7" t="str">
        <f t="shared" si="3"/>
        <v/>
      </c>
      <c r="B364" s="19" t="str">
        <f t="shared" si="17"/>
        <v/>
      </c>
      <c r="C364" s="19"/>
      <c r="D364" s="4" t="str">
        <f t="shared" si="5"/>
        <v/>
      </c>
      <c r="E364" s="4" t="str">
        <f t="shared" si="6"/>
        <v/>
      </c>
      <c r="F364" s="4" t="str">
        <f t="shared" si="7"/>
        <v/>
      </c>
      <c r="G364" s="4" t="str">
        <f t="shared" si="8"/>
        <v/>
      </c>
      <c r="H364" s="4" t="str">
        <f t="shared" si="9"/>
        <v/>
      </c>
      <c r="I364" s="4"/>
      <c r="J364" s="4"/>
      <c r="K364" s="7"/>
      <c r="L364" s="19" t="str">
        <f t="shared" si="18"/>
        <v/>
      </c>
      <c r="M364" s="19"/>
      <c r="N364" s="4"/>
      <c r="O364" s="4"/>
      <c r="P364" s="4"/>
      <c r="Q364" s="4"/>
      <c r="R364" s="4"/>
      <c r="S364" s="4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</row>
    <row r="365" ht="13.5" customHeight="1">
      <c r="A365" s="7" t="str">
        <f t="shared" si="3"/>
        <v/>
      </c>
      <c r="B365" s="19" t="str">
        <f t="shared" si="17"/>
        <v/>
      </c>
      <c r="C365" s="19"/>
      <c r="D365" s="4" t="str">
        <f t="shared" si="5"/>
        <v/>
      </c>
      <c r="E365" s="4" t="str">
        <f t="shared" si="6"/>
        <v/>
      </c>
      <c r="F365" s="4" t="str">
        <f t="shared" si="7"/>
        <v/>
      </c>
      <c r="G365" s="4" t="str">
        <f t="shared" si="8"/>
        <v/>
      </c>
      <c r="H365" s="4" t="str">
        <f t="shared" si="9"/>
        <v/>
      </c>
      <c r="I365" s="4"/>
      <c r="J365" s="4"/>
      <c r="K365" s="7"/>
      <c r="L365" s="19" t="str">
        <f t="shared" si="18"/>
        <v/>
      </c>
      <c r="M365" s="19"/>
      <c r="N365" s="4"/>
      <c r="O365" s="4"/>
      <c r="P365" s="4"/>
      <c r="Q365" s="4"/>
      <c r="R365" s="4"/>
      <c r="S365" s="4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</row>
    <row r="366" ht="13.5" customHeight="1">
      <c r="A366" s="7" t="str">
        <f t="shared" si="3"/>
        <v/>
      </c>
      <c r="B366" s="19" t="str">
        <f t="shared" si="17"/>
        <v/>
      </c>
      <c r="C366" s="19"/>
      <c r="D366" s="4" t="str">
        <f t="shared" si="5"/>
        <v/>
      </c>
      <c r="E366" s="4" t="str">
        <f t="shared" si="6"/>
        <v/>
      </c>
      <c r="F366" s="4" t="str">
        <f t="shared" si="7"/>
        <v/>
      </c>
      <c r="G366" s="4" t="str">
        <f t="shared" si="8"/>
        <v/>
      </c>
      <c r="H366" s="4" t="str">
        <f t="shared" si="9"/>
        <v/>
      </c>
      <c r="I366" s="4"/>
      <c r="J366" s="4"/>
      <c r="K366" s="7"/>
      <c r="L366" s="19" t="str">
        <f t="shared" si="18"/>
        <v/>
      </c>
      <c r="M366" s="19"/>
      <c r="N366" s="4"/>
      <c r="O366" s="4"/>
      <c r="P366" s="4"/>
      <c r="Q366" s="4"/>
      <c r="R366" s="4"/>
      <c r="S366" s="4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</row>
    <row r="367" ht="13.5" customHeight="1">
      <c r="A367" s="7" t="str">
        <f t="shared" si="3"/>
        <v/>
      </c>
      <c r="B367" s="19" t="str">
        <f t="shared" si="17"/>
        <v/>
      </c>
      <c r="C367" s="19"/>
      <c r="D367" s="4" t="str">
        <f t="shared" si="5"/>
        <v/>
      </c>
      <c r="E367" s="4" t="str">
        <f t="shared" si="6"/>
        <v/>
      </c>
      <c r="F367" s="4" t="str">
        <f t="shared" si="7"/>
        <v/>
      </c>
      <c r="G367" s="4" t="str">
        <f t="shared" si="8"/>
        <v/>
      </c>
      <c r="H367" s="4" t="str">
        <f t="shared" si="9"/>
        <v/>
      </c>
      <c r="I367" s="4"/>
      <c r="J367" s="4"/>
      <c r="K367" s="7"/>
      <c r="L367" s="19" t="str">
        <f t="shared" si="18"/>
        <v/>
      </c>
      <c r="M367" s="19"/>
      <c r="N367" s="4"/>
      <c r="O367" s="4"/>
      <c r="P367" s="4"/>
      <c r="Q367" s="4"/>
      <c r="R367" s="4"/>
      <c r="S367" s="4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</row>
    <row r="368" ht="13.5" customHeight="1">
      <c r="A368" s="7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</row>
    <row r="369" ht="13.5" customHeight="1">
      <c r="A369" s="7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</row>
    <row r="370" ht="13.5" customHeight="1">
      <c r="A370" s="7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</row>
    <row r="371" ht="13.5" customHeight="1">
      <c r="A371" s="7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</row>
    <row r="372" ht="13.5" customHeight="1">
      <c r="A372" s="7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</row>
    <row r="373" ht="13.5" customHeight="1">
      <c r="A373" s="7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</row>
    <row r="374" ht="13.5" customHeight="1">
      <c r="A374" s="7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</row>
    <row r="375" ht="13.5" customHeight="1">
      <c r="A375" s="7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</row>
    <row r="376" ht="13.5" customHeight="1">
      <c r="A376" s="7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</row>
    <row r="377" ht="13.5" customHeight="1">
      <c r="A377" s="7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</row>
    <row r="378" ht="13.5" customHeight="1">
      <c r="A378" s="7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</row>
    <row r="379" ht="13.5" customHeight="1">
      <c r="A379" s="7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</row>
    <row r="380" ht="13.5" customHeight="1">
      <c r="A380" s="7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</row>
    <row r="381" ht="13.5" customHeight="1">
      <c r="A381" s="7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</row>
    <row r="382" ht="13.5" customHeight="1">
      <c r="A382" s="7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</row>
    <row r="383" ht="13.5" customHeight="1">
      <c r="A383" s="7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</row>
    <row r="384" ht="13.5" customHeight="1">
      <c r="A384" s="7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</row>
    <row r="385" ht="13.5" customHeight="1">
      <c r="A385" s="7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</row>
    <row r="386" ht="13.5" customHeight="1">
      <c r="A386" s="7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</row>
    <row r="387" ht="13.5" customHeight="1">
      <c r="A387" s="7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</row>
    <row r="388" ht="13.5" customHeight="1">
      <c r="A388" s="7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</row>
    <row r="389" ht="13.5" customHeight="1">
      <c r="A389" s="7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</row>
    <row r="390" ht="13.5" customHeight="1">
      <c r="A390" s="7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</row>
    <row r="391" ht="13.5" customHeight="1">
      <c r="A391" s="7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</row>
    <row r="392" ht="13.5" customHeight="1">
      <c r="A392" s="7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</row>
    <row r="393" ht="13.5" customHeight="1">
      <c r="A393" s="7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</row>
    <row r="394" ht="13.5" customHeight="1">
      <c r="A394" s="7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</row>
    <row r="395" ht="13.5" customHeight="1">
      <c r="A395" s="7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</row>
    <row r="396" ht="13.5" customHeight="1">
      <c r="A396" s="7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</row>
    <row r="397" ht="13.5" customHeight="1">
      <c r="A397" s="7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</row>
    <row r="398" ht="13.5" customHeight="1">
      <c r="A398" s="7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</row>
    <row r="399" ht="13.5" customHeight="1">
      <c r="A399" s="7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</row>
    <row r="400" ht="13.5" customHeight="1">
      <c r="A400" s="7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</row>
    <row r="401" ht="13.5" customHeight="1">
      <c r="A401" s="7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</row>
    <row r="402" ht="13.5" customHeight="1">
      <c r="A402" s="7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</row>
    <row r="403" ht="13.5" customHeight="1">
      <c r="A403" s="7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</row>
    <row r="404" ht="13.5" customHeight="1">
      <c r="A404" s="7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</row>
    <row r="405" ht="13.5" customHeight="1">
      <c r="A405" s="7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</row>
    <row r="406" ht="13.5" customHeight="1">
      <c r="A406" s="7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</row>
    <row r="407" ht="13.5" customHeight="1">
      <c r="A407" s="7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</row>
    <row r="408" ht="13.5" customHeight="1">
      <c r="A408" s="7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</row>
    <row r="409" ht="13.5" customHeight="1">
      <c r="A409" s="7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</row>
    <row r="410" ht="13.5" customHeight="1">
      <c r="A410" s="7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</row>
    <row r="411" ht="13.5" customHeight="1">
      <c r="A411" s="7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</row>
    <row r="412" ht="13.5" customHeight="1">
      <c r="A412" s="7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</row>
    <row r="413" ht="13.5" customHeight="1">
      <c r="A413" s="7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</row>
    <row r="414" ht="13.5" customHeight="1">
      <c r="A414" s="7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</row>
    <row r="415" ht="13.5" customHeight="1">
      <c r="A415" s="7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</row>
    <row r="416" ht="13.5" customHeight="1">
      <c r="A416" s="7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</row>
    <row r="417" ht="13.5" customHeight="1">
      <c r="A417" s="7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</row>
    <row r="418" ht="13.5" customHeight="1">
      <c r="A418" s="7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</row>
    <row r="419" ht="13.5" customHeight="1">
      <c r="A419" s="7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</row>
    <row r="420" ht="13.5" customHeight="1">
      <c r="A420" s="7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</row>
    <row r="421" ht="13.5" customHeight="1">
      <c r="A421" s="7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</row>
    <row r="422" ht="13.5" customHeight="1">
      <c r="A422" s="7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</row>
    <row r="423" ht="13.5" customHeight="1">
      <c r="A423" s="7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</row>
    <row r="424" ht="13.5" customHeight="1">
      <c r="A424" s="7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</row>
    <row r="425" ht="13.5" customHeight="1">
      <c r="A425" s="7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</row>
    <row r="426" ht="13.5" customHeight="1">
      <c r="A426" s="7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</row>
    <row r="427" ht="13.5" customHeight="1">
      <c r="A427" s="7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</row>
    <row r="428" ht="13.5" customHeight="1">
      <c r="A428" s="7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</row>
    <row r="429" ht="13.5" customHeight="1">
      <c r="A429" s="7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</row>
    <row r="430" ht="13.5" customHeight="1">
      <c r="A430" s="7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</row>
    <row r="431" ht="13.5" customHeight="1">
      <c r="A431" s="7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</row>
    <row r="432" ht="13.5" customHeight="1">
      <c r="A432" s="7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</row>
    <row r="433" ht="13.5" customHeight="1">
      <c r="A433" s="7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</row>
    <row r="434" ht="13.5" customHeight="1">
      <c r="A434" s="7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</row>
    <row r="435" ht="13.5" customHeight="1">
      <c r="A435" s="7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</row>
    <row r="436" ht="13.5" customHeight="1">
      <c r="A436" s="7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</row>
    <row r="437" ht="13.5" customHeight="1">
      <c r="A437" s="7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</row>
    <row r="438" ht="13.5" customHeight="1">
      <c r="A438" s="7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</row>
    <row r="439" ht="13.5" customHeight="1">
      <c r="A439" s="7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</row>
    <row r="440" ht="13.5" customHeight="1">
      <c r="A440" s="7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</row>
    <row r="441" ht="13.5" customHeight="1">
      <c r="A441" s="7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</row>
    <row r="442" ht="13.5" customHeight="1">
      <c r="A442" s="7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</row>
    <row r="443" ht="13.5" customHeight="1">
      <c r="A443" s="7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</row>
    <row r="444" ht="13.5" customHeight="1">
      <c r="A444" s="7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</row>
    <row r="445" ht="13.5" customHeight="1">
      <c r="A445" s="7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</row>
    <row r="446" ht="13.5" customHeight="1">
      <c r="A446" s="7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</row>
    <row r="447" ht="13.5" customHeight="1">
      <c r="A447" s="7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</row>
    <row r="448" ht="13.5" customHeight="1">
      <c r="A448" s="7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</row>
    <row r="449" ht="13.5" customHeight="1">
      <c r="A449" s="7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</row>
    <row r="450" ht="13.5" customHeight="1">
      <c r="A450" s="7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</row>
    <row r="451" ht="13.5" customHeight="1">
      <c r="A451" s="7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</row>
    <row r="452" ht="13.5" customHeight="1">
      <c r="A452" s="7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</row>
    <row r="453" ht="13.5" customHeight="1">
      <c r="A453" s="7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</row>
    <row r="454" ht="13.5" customHeight="1">
      <c r="A454" s="7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</row>
    <row r="455" ht="13.5" customHeight="1">
      <c r="A455" s="7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</row>
    <row r="456" ht="13.5" customHeight="1">
      <c r="A456" s="7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</row>
    <row r="457" ht="13.5" customHeight="1">
      <c r="A457" s="7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</row>
    <row r="458" ht="13.5" customHeight="1">
      <c r="A458" s="7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</row>
    <row r="459" ht="13.5" customHeight="1">
      <c r="A459" s="7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</row>
    <row r="460" ht="13.5" customHeight="1">
      <c r="A460" s="7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</row>
    <row r="461" ht="13.5" customHeight="1">
      <c r="A461" s="7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</row>
    <row r="462" ht="13.5" customHeight="1">
      <c r="A462" s="7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</row>
    <row r="463" ht="13.5" customHeight="1">
      <c r="A463" s="7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</row>
    <row r="464" ht="13.5" customHeight="1">
      <c r="A464" s="7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</row>
    <row r="465" ht="13.5" customHeight="1">
      <c r="A465" s="7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</row>
    <row r="466" ht="13.5" customHeight="1">
      <c r="A466" s="7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</row>
    <row r="467" ht="13.5" customHeight="1">
      <c r="A467" s="7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</row>
    <row r="468" ht="13.5" customHeight="1">
      <c r="A468" s="7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</row>
    <row r="469" ht="13.5" customHeight="1">
      <c r="A469" s="7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</row>
    <row r="470" ht="13.5" customHeight="1">
      <c r="A470" s="7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</row>
    <row r="471" ht="13.5" customHeight="1">
      <c r="A471" s="7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</row>
    <row r="472" ht="13.5" customHeight="1">
      <c r="A472" s="7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</row>
    <row r="473" ht="13.5" customHeight="1">
      <c r="A473" s="7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</row>
    <row r="474" ht="13.5" customHeight="1">
      <c r="A474" s="7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</row>
    <row r="475" ht="13.5" customHeight="1">
      <c r="A475" s="7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</row>
    <row r="476" ht="13.5" customHeight="1">
      <c r="A476" s="7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</row>
    <row r="477" ht="13.5" customHeight="1">
      <c r="A477" s="7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</row>
    <row r="478" ht="13.5" customHeight="1">
      <c r="A478" s="7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</row>
    <row r="479" ht="13.5" customHeight="1">
      <c r="A479" s="7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</row>
    <row r="480" ht="13.5" customHeight="1">
      <c r="A480" s="7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</row>
    <row r="481" ht="13.5" customHeight="1">
      <c r="A481" s="7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</row>
    <row r="482" ht="13.5" customHeight="1">
      <c r="A482" s="7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</row>
    <row r="483" ht="13.5" customHeight="1">
      <c r="A483" s="7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</row>
    <row r="484" ht="13.5" customHeight="1">
      <c r="A484" s="7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</row>
    <row r="485" ht="13.5" customHeight="1">
      <c r="A485" s="7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</row>
    <row r="486" ht="13.5" customHeight="1">
      <c r="A486" s="7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</row>
    <row r="487" ht="13.5" customHeight="1">
      <c r="A487" s="7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</row>
    <row r="488" ht="13.5" customHeight="1">
      <c r="A488" s="7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</row>
    <row r="489" ht="13.5" customHeight="1">
      <c r="A489" s="7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</row>
    <row r="490" ht="13.5" customHeight="1">
      <c r="A490" s="7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</row>
    <row r="491" ht="13.5" customHeight="1">
      <c r="A491" s="7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</row>
    <row r="492" ht="13.5" customHeight="1">
      <c r="A492" s="7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</row>
    <row r="493" ht="13.5" customHeight="1">
      <c r="A493" s="7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</row>
    <row r="494" ht="13.5" customHeight="1">
      <c r="A494" s="7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</row>
    <row r="495" ht="13.5" customHeight="1">
      <c r="A495" s="7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</row>
    <row r="496" ht="13.5" customHeight="1">
      <c r="A496" s="7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</row>
    <row r="497" ht="13.5" customHeight="1">
      <c r="A497" s="7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</row>
    <row r="498" ht="13.5" customHeight="1">
      <c r="A498" s="7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</row>
    <row r="499" ht="13.5" customHeight="1">
      <c r="A499" s="7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</row>
    <row r="500" ht="13.5" customHeight="1">
      <c r="A500" s="7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</row>
    <row r="501" ht="13.5" customHeight="1">
      <c r="A501" s="7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</row>
    <row r="502" ht="13.5" customHeight="1">
      <c r="A502" s="7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</row>
    <row r="503" ht="13.5" customHeight="1">
      <c r="A503" s="7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</row>
    <row r="504" ht="13.5" customHeight="1">
      <c r="A504" s="7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</row>
    <row r="505" ht="13.5" customHeight="1">
      <c r="A505" s="7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</row>
    <row r="506" ht="13.5" customHeight="1">
      <c r="A506" s="7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</row>
    <row r="507" ht="13.5" customHeight="1">
      <c r="A507" s="7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</row>
    <row r="508" ht="13.5" customHeight="1">
      <c r="A508" s="7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</row>
    <row r="509" ht="13.5" customHeight="1">
      <c r="A509" s="7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</row>
    <row r="510" ht="13.5" customHeight="1">
      <c r="A510" s="7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</row>
    <row r="511" ht="13.5" customHeight="1">
      <c r="A511" s="7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</row>
    <row r="512" ht="13.5" customHeight="1">
      <c r="A512" s="7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</row>
    <row r="513" ht="13.5" customHeight="1">
      <c r="A513" s="7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</row>
    <row r="514" ht="13.5" customHeight="1">
      <c r="A514" s="7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</row>
    <row r="515" ht="13.5" customHeight="1">
      <c r="A515" s="7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</row>
    <row r="516" ht="13.5" customHeight="1">
      <c r="A516" s="7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</row>
    <row r="517" ht="13.5" customHeight="1">
      <c r="A517" s="7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</row>
    <row r="518" ht="13.5" customHeight="1">
      <c r="A518" s="7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</row>
    <row r="519" ht="13.5" customHeight="1">
      <c r="A519" s="7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</row>
    <row r="520" ht="13.5" customHeight="1">
      <c r="A520" s="7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</row>
    <row r="521" ht="13.5" customHeight="1">
      <c r="A521" s="7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</row>
    <row r="522" ht="13.5" customHeight="1">
      <c r="A522" s="7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</row>
    <row r="523" ht="13.5" customHeight="1">
      <c r="A523" s="7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</row>
    <row r="524" ht="13.5" customHeight="1">
      <c r="A524" s="7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</row>
    <row r="525" ht="13.5" customHeight="1">
      <c r="A525" s="7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</row>
    <row r="526" ht="13.5" customHeight="1">
      <c r="A526" s="7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</row>
    <row r="527" ht="13.5" customHeight="1">
      <c r="A527" s="7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</row>
    <row r="528" ht="13.5" customHeight="1">
      <c r="A528" s="7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</row>
    <row r="529" ht="13.5" customHeight="1">
      <c r="A529" s="7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</row>
    <row r="530" ht="13.5" customHeight="1">
      <c r="A530" s="7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</row>
    <row r="531" ht="13.5" customHeight="1">
      <c r="A531" s="7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</row>
    <row r="532" ht="13.5" customHeight="1">
      <c r="A532" s="7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</row>
    <row r="533" ht="13.5" customHeight="1">
      <c r="A533" s="7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</row>
    <row r="534" ht="13.5" customHeight="1">
      <c r="A534" s="7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</row>
    <row r="535" ht="13.5" customHeight="1">
      <c r="A535" s="7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</row>
    <row r="536" ht="13.5" customHeight="1">
      <c r="A536" s="7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</row>
    <row r="537" ht="13.5" customHeight="1">
      <c r="A537" s="7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</row>
    <row r="538" ht="13.5" customHeight="1">
      <c r="A538" s="7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</row>
    <row r="539" ht="13.5" customHeight="1">
      <c r="A539" s="7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</row>
    <row r="540" ht="13.5" customHeight="1">
      <c r="A540" s="7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</row>
    <row r="541" ht="13.5" customHeight="1">
      <c r="A541" s="7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</row>
    <row r="542" ht="13.5" customHeight="1">
      <c r="A542" s="7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</row>
    <row r="543" ht="13.5" customHeight="1">
      <c r="A543" s="7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</row>
    <row r="544" ht="13.5" customHeight="1">
      <c r="A544" s="7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</row>
    <row r="545" ht="13.5" customHeight="1">
      <c r="A545" s="7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</row>
    <row r="546" ht="13.5" customHeight="1">
      <c r="A546" s="7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</row>
    <row r="547" ht="13.5" customHeight="1">
      <c r="A547" s="7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</row>
    <row r="548" ht="13.5" customHeight="1">
      <c r="A548" s="7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</row>
    <row r="549" ht="13.5" customHeight="1">
      <c r="A549" s="7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</row>
    <row r="550" ht="13.5" customHeight="1">
      <c r="A550" s="7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</row>
    <row r="551" ht="13.5" customHeight="1">
      <c r="A551" s="7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</row>
    <row r="552" ht="13.5" customHeight="1">
      <c r="A552" s="7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</row>
    <row r="553" ht="13.5" customHeight="1">
      <c r="A553" s="7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</row>
    <row r="554" ht="13.5" customHeight="1">
      <c r="A554" s="7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</row>
    <row r="555" ht="13.5" customHeight="1">
      <c r="A555" s="7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</row>
    <row r="556" ht="13.5" customHeight="1">
      <c r="A556" s="7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</row>
    <row r="557" ht="13.5" customHeight="1">
      <c r="A557" s="7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</row>
    <row r="558" ht="13.5" customHeight="1">
      <c r="A558" s="7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</row>
    <row r="559" ht="13.5" customHeight="1">
      <c r="A559" s="7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</row>
    <row r="560" ht="13.5" customHeight="1">
      <c r="A560" s="7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</row>
    <row r="561" ht="13.5" customHeight="1">
      <c r="A561" s="7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</row>
    <row r="562" ht="13.5" customHeight="1">
      <c r="A562" s="7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</row>
    <row r="563" ht="13.5" customHeight="1">
      <c r="A563" s="7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</row>
    <row r="564" ht="13.5" customHeight="1">
      <c r="A564" s="7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</row>
    <row r="565" ht="13.5" customHeight="1">
      <c r="A565" s="7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</row>
    <row r="566" ht="13.5" customHeight="1">
      <c r="A566" s="7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</row>
    <row r="567" ht="13.5" customHeight="1">
      <c r="A567" s="7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</row>
    <row r="568" ht="13.5" customHeight="1">
      <c r="A568" s="7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</row>
    <row r="569" ht="13.5" customHeight="1">
      <c r="A569" s="7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</row>
    <row r="570" ht="13.5" customHeight="1">
      <c r="A570" s="7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</row>
    <row r="571" ht="13.5" customHeight="1">
      <c r="A571" s="7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</row>
    <row r="572" ht="13.5" customHeight="1">
      <c r="A572" s="7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</row>
    <row r="573" ht="13.5" customHeight="1">
      <c r="A573" s="7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</row>
    <row r="574" ht="13.5" customHeight="1">
      <c r="A574" s="7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</row>
    <row r="575" ht="13.5" customHeight="1">
      <c r="A575" s="7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</row>
    <row r="576" ht="13.5" customHeight="1">
      <c r="A576" s="7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</row>
    <row r="577" ht="13.5" customHeight="1">
      <c r="A577" s="7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</row>
    <row r="578" ht="13.5" customHeight="1">
      <c r="A578" s="7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</row>
    <row r="579" ht="13.5" customHeight="1">
      <c r="A579" s="7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</row>
    <row r="580" ht="13.5" customHeight="1">
      <c r="A580" s="7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</row>
    <row r="581" ht="13.5" customHeight="1">
      <c r="A581" s="7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</row>
    <row r="582" ht="13.5" customHeight="1">
      <c r="A582" s="7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</row>
    <row r="583" ht="13.5" customHeight="1">
      <c r="A583" s="7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</row>
    <row r="584" ht="13.5" customHeight="1">
      <c r="A584" s="7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</row>
    <row r="585" ht="13.5" customHeight="1">
      <c r="A585" s="7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</row>
    <row r="586" ht="13.5" customHeight="1">
      <c r="A586" s="7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</row>
    <row r="587" ht="13.5" customHeight="1">
      <c r="A587" s="7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</row>
    <row r="588" ht="13.5" customHeight="1">
      <c r="A588" s="7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</row>
    <row r="589" ht="13.5" customHeight="1">
      <c r="A589" s="7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</row>
    <row r="590" ht="13.5" customHeight="1">
      <c r="A590" s="7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</row>
    <row r="591" ht="13.5" customHeight="1">
      <c r="A591" s="7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</row>
    <row r="592" ht="13.5" customHeight="1">
      <c r="A592" s="7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</row>
    <row r="593" ht="13.5" customHeight="1">
      <c r="A593" s="7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</row>
    <row r="594" ht="13.5" customHeight="1">
      <c r="A594" s="7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</row>
    <row r="595" ht="13.5" customHeight="1">
      <c r="A595" s="7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</row>
    <row r="596" ht="13.5" customHeight="1">
      <c r="A596" s="7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</row>
    <row r="597" ht="13.5" customHeight="1">
      <c r="A597" s="7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</row>
    <row r="598" ht="13.5" customHeight="1">
      <c r="A598" s="7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</row>
    <row r="599" ht="13.5" customHeight="1">
      <c r="A599" s="7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</row>
    <row r="600" ht="13.5" customHeight="1">
      <c r="A600" s="7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</row>
    <row r="601" ht="13.5" customHeight="1">
      <c r="A601" s="7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</row>
    <row r="602" ht="13.5" customHeight="1">
      <c r="A602" s="7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</row>
    <row r="603" ht="13.5" customHeight="1">
      <c r="A603" s="7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</row>
    <row r="604" ht="13.5" customHeight="1">
      <c r="A604" s="7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</row>
    <row r="605" ht="13.5" customHeight="1">
      <c r="A605" s="7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</row>
    <row r="606" ht="13.5" customHeight="1">
      <c r="A606" s="7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</row>
    <row r="607" ht="13.5" customHeight="1">
      <c r="A607" s="7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</row>
    <row r="608" ht="13.5" customHeight="1">
      <c r="A608" s="7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</row>
    <row r="609" ht="13.5" customHeight="1">
      <c r="A609" s="7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</row>
    <row r="610" ht="13.5" customHeight="1">
      <c r="A610" s="7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</row>
    <row r="611" ht="13.5" customHeight="1">
      <c r="A611" s="7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</row>
    <row r="612" ht="13.5" customHeight="1">
      <c r="A612" s="7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</row>
    <row r="613" ht="13.5" customHeight="1">
      <c r="A613" s="7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</row>
    <row r="614" ht="13.5" customHeight="1">
      <c r="A614" s="7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</row>
    <row r="615" ht="13.5" customHeight="1">
      <c r="A615" s="7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</row>
    <row r="616" ht="13.5" customHeight="1">
      <c r="A616" s="7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</row>
    <row r="617" ht="13.5" customHeight="1">
      <c r="A617" s="7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</row>
    <row r="618" ht="13.5" customHeight="1">
      <c r="A618" s="7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</row>
    <row r="619" ht="13.5" customHeight="1">
      <c r="A619" s="7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</row>
    <row r="620" ht="13.5" customHeight="1">
      <c r="A620" s="7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</row>
    <row r="621" ht="13.5" customHeight="1">
      <c r="A621" s="7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</row>
    <row r="622" ht="13.5" customHeight="1">
      <c r="A622" s="7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</row>
    <row r="623" ht="13.5" customHeight="1">
      <c r="A623" s="7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</row>
    <row r="624" ht="13.5" customHeight="1">
      <c r="A624" s="7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</row>
    <row r="625" ht="13.5" customHeight="1">
      <c r="A625" s="7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</row>
    <row r="626" ht="13.5" customHeight="1">
      <c r="A626" s="7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</row>
    <row r="627" ht="13.5" customHeight="1">
      <c r="A627" s="7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</row>
    <row r="628" ht="13.5" customHeight="1">
      <c r="A628" s="7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</row>
    <row r="629" ht="13.5" customHeight="1">
      <c r="A629" s="7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</row>
    <row r="630" ht="13.5" customHeight="1">
      <c r="A630" s="7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</row>
    <row r="631" ht="13.5" customHeight="1">
      <c r="A631" s="7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</row>
    <row r="632" ht="13.5" customHeight="1">
      <c r="A632" s="7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</row>
    <row r="633" ht="13.5" customHeight="1">
      <c r="A633" s="7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</row>
    <row r="634" ht="13.5" customHeight="1">
      <c r="A634" s="7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</row>
    <row r="635" ht="13.5" customHeight="1">
      <c r="A635" s="7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</row>
    <row r="636" ht="13.5" customHeight="1">
      <c r="A636" s="7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</row>
    <row r="637" ht="13.5" customHeight="1">
      <c r="A637" s="7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</row>
    <row r="638" ht="13.5" customHeight="1">
      <c r="A638" s="7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</row>
    <row r="639" ht="13.5" customHeight="1">
      <c r="A639" s="7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</row>
    <row r="640" ht="13.5" customHeight="1">
      <c r="A640" s="7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</row>
    <row r="641" ht="13.5" customHeight="1">
      <c r="A641" s="7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</row>
    <row r="642" ht="13.5" customHeight="1">
      <c r="A642" s="7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</row>
    <row r="643" ht="13.5" customHeight="1">
      <c r="A643" s="7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</row>
    <row r="644" ht="13.5" customHeight="1">
      <c r="A644" s="7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</row>
    <row r="645" ht="13.5" customHeight="1">
      <c r="A645" s="7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</row>
    <row r="646" ht="13.5" customHeight="1">
      <c r="A646" s="7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</row>
    <row r="647" ht="13.5" customHeight="1">
      <c r="A647" s="7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</row>
    <row r="648" ht="13.5" customHeight="1">
      <c r="A648" s="7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</row>
    <row r="649" ht="13.5" customHeight="1">
      <c r="A649" s="7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</row>
    <row r="650" ht="13.5" customHeight="1">
      <c r="A650" s="7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</row>
    <row r="651" ht="13.5" customHeight="1">
      <c r="A651" s="7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</row>
    <row r="652" ht="13.5" customHeight="1">
      <c r="A652" s="7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</row>
    <row r="653" ht="13.5" customHeight="1">
      <c r="A653" s="7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</row>
    <row r="654" ht="13.5" customHeight="1">
      <c r="A654" s="7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</row>
    <row r="655" ht="13.5" customHeight="1">
      <c r="A655" s="7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</row>
    <row r="656" ht="13.5" customHeight="1">
      <c r="A656" s="7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</row>
    <row r="657" ht="13.5" customHeight="1">
      <c r="A657" s="7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</row>
    <row r="658" ht="13.5" customHeight="1">
      <c r="A658" s="7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</row>
    <row r="659" ht="13.5" customHeight="1">
      <c r="A659" s="7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</row>
    <row r="660" ht="13.5" customHeight="1">
      <c r="A660" s="7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</row>
    <row r="661" ht="13.5" customHeight="1">
      <c r="A661" s="7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</row>
    <row r="662" ht="13.5" customHeight="1">
      <c r="A662" s="7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</row>
    <row r="663" ht="13.5" customHeight="1">
      <c r="A663" s="7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</row>
    <row r="664" ht="13.5" customHeight="1">
      <c r="A664" s="7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</row>
    <row r="665" ht="13.5" customHeight="1">
      <c r="A665" s="7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</row>
    <row r="666" ht="13.5" customHeight="1">
      <c r="A666" s="7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</row>
    <row r="667" ht="13.5" customHeight="1">
      <c r="A667" s="7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</row>
    <row r="668" ht="13.5" customHeight="1">
      <c r="A668" s="7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</row>
    <row r="669" ht="13.5" customHeight="1">
      <c r="A669" s="7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</row>
    <row r="670" ht="13.5" customHeight="1">
      <c r="A670" s="7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</row>
    <row r="671" ht="13.5" customHeight="1">
      <c r="A671" s="7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</row>
    <row r="672" ht="13.5" customHeight="1">
      <c r="A672" s="7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</row>
    <row r="673" ht="13.5" customHeight="1">
      <c r="A673" s="7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</row>
    <row r="674" ht="13.5" customHeight="1">
      <c r="A674" s="7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</row>
    <row r="675" ht="13.5" customHeight="1">
      <c r="A675" s="7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</row>
    <row r="676" ht="13.5" customHeight="1">
      <c r="A676" s="7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</row>
    <row r="677" ht="13.5" customHeight="1">
      <c r="A677" s="7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</row>
    <row r="678" ht="13.5" customHeight="1">
      <c r="A678" s="7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</row>
    <row r="679" ht="13.5" customHeight="1">
      <c r="A679" s="7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</row>
    <row r="680" ht="13.5" customHeight="1">
      <c r="A680" s="7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</row>
    <row r="681" ht="13.5" customHeight="1">
      <c r="A681" s="7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</row>
    <row r="682" ht="13.5" customHeight="1">
      <c r="A682" s="7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</row>
    <row r="683" ht="13.5" customHeight="1">
      <c r="A683" s="7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</row>
    <row r="684" ht="13.5" customHeight="1">
      <c r="A684" s="7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</row>
    <row r="685" ht="13.5" customHeight="1">
      <c r="A685" s="7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</row>
    <row r="686" ht="13.5" customHeight="1">
      <c r="A686" s="7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</row>
    <row r="687" ht="13.5" customHeight="1">
      <c r="A687" s="7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</row>
    <row r="688" ht="13.5" customHeight="1">
      <c r="A688" s="7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</row>
    <row r="689" ht="13.5" customHeight="1">
      <c r="A689" s="7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</row>
    <row r="690" ht="13.5" customHeight="1">
      <c r="A690" s="7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</row>
    <row r="691" ht="13.5" customHeight="1">
      <c r="A691" s="7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</row>
    <row r="692" ht="13.5" customHeight="1">
      <c r="A692" s="7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</row>
    <row r="693" ht="13.5" customHeight="1">
      <c r="A693" s="7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</row>
    <row r="694" ht="13.5" customHeight="1">
      <c r="A694" s="7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</row>
    <row r="695" ht="13.5" customHeight="1">
      <c r="A695" s="7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</row>
    <row r="696" ht="13.5" customHeight="1">
      <c r="A696" s="7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</row>
    <row r="697" ht="13.5" customHeight="1">
      <c r="A697" s="7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</row>
    <row r="698" ht="13.5" customHeight="1">
      <c r="A698" s="7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</row>
    <row r="699" ht="13.5" customHeight="1">
      <c r="A699" s="7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</row>
    <row r="700" ht="13.5" customHeight="1">
      <c r="A700" s="7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</row>
    <row r="701" ht="13.5" customHeight="1">
      <c r="A701" s="7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</row>
    <row r="702" ht="13.5" customHeight="1">
      <c r="A702" s="7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</row>
    <row r="703" ht="13.5" customHeight="1">
      <c r="A703" s="7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</row>
    <row r="704" ht="13.5" customHeight="1">
      <c r="A704" s="7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</row>
    <row r="705" ht="13.5" customHeight="1">
      <c r="A705" s="7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</row>
    <row r="706" ht="13.5" customHeight="1">
      <c r="A706" s="7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</row>
    <row r="707" ht="13.5" customHeight="1">
      <c r="A707" s="7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</row>
    <row r="708" ht="13.5" customHeight="1">
      <c r="A708" s="7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</row>
    <row r="709" ht="13.5" customHeight="1">
      <c r="A709" s="7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</row>
    <row r="710" ht="13.5" customHeight="1">
      <c r="A710" s="7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</row>
    <row r="711" ht="13.5" customHeight="1">
      <c r="A711" s="7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</row>
    <row r="712" ht="13.5" customHeight="1">
      <c r="A712" s="7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</row>
    <row r="713" ht="13.5" customHeight="1">
      <c r="A713" s="7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</row>
    <row r="714" ht="13.5" customHeight="1">
      <c r="A714" s="7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</row>
    <row r="715" ht="13.5" customHeight="1">
      <c r="A715" s="7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</row>
    <row r="716" ht="13.5" customHeight="1">
      <c r="A716" s="7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</row>
    <row r="717" ht="13.5" customHeight="1">
      <c r="A717" s="7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</row>
    <row r="718" ht="13.5" customHeight="1">
      <c r="A718" s="7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</row>
    <row r="719" ht="13.5" customHeight="1">
      <c r="A719" s="7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</row>
    <row r="720" ht="13.5" customHeight="1">
      <c r="A720" s="7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</row>
    <row r="721" ht="13.5" customHeight="1">
      <c r="A721" s="7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</row>
    <row r="722" ht="13.5" customHeight="1">
      <c r="A722" s="7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</row>
    <row r="723" ht="13.5" customHeight="1">
      <c r="A723" s="7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</row>
    <row r="724" ht="13.5" customHeight="1">
      <c r="A724" s="7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</row>
    <row r="725" ht="13.5" customHeight="1">
      <c r="A725" s="7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</row>
    <row r="726" ht="13.5" customHeight="1">
      <c r="A726" s="7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</row>
    <row r="727" ht="13.5" customHeight="1">
      <c r="A727" s="7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</row>
    <row r="728" ht="13.5" customHeight="1">
      <c r="A728" s="7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</row>
    <row r="729" ht="13.5" customHeight="1">
      <c r="A729" s="7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</row>
    <row r="730" ht="13.5" customHeight="1">
      <c r="A730" s="7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</row>
    <row r="731" ht="13.5" customHeight="1">
      <c r="A731" s="7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</row>
    <row r="732" ht="13.5" customHeight="1">
      <c r="A732" s="7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</row>
    <row r="733" ht="13.5" customHeight="1">
      <c r="A733" s="7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</row>
    <row r="734" ht="13.5" customHeight="1">
      <c r="A734" s="7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</row>
    <row r="735" ht="13.5" customHeight="1">
      <c r="A735" s="7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</row>
    <row r="736" ht="13.5" customHeight="1">
      <c r="A736" s="7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</row>
    <row r="737" ht="13.5" customHeight="1">
      <c r="A737" s="7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</row>
    <row r="738" ht="13.5" customHeight="1">
      <c r="A738" s="7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</row>
    <row r="739" ht="13.5" customHeight="1">
      <c r="A739" s="7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</row>
    <row r="740" ht="13.5" customHeight="1">
      <c r="A740" s="7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</row>
    <row r="741" ht="13.5" customHeight="1">
      <c r="A741" s="7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</row>
    <row r="742" ht="13.5" customHeight="1">
      <c r="A742" s="7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</row>
    <row r="743" ht="13.5" customHeight="1">
      <c r="A743" s="7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</row>
    <row r="744" ht="13.5" customHeight="1">
      <c r="A744" s="7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</row>
    <row r="745" ht="13.5" customHeight="1">
      <c r="A745" s="7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</row>
    <row r="746" ht="13.5" customHeight="1">
      <c r="A746" s="7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</row>
    <row r="747" ht="13.5" customHeight="1">
      <c r="A747" s="7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</row>
    <row r="748" ht="13.5" customHeight="1">
      <c r="A748" s="7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</row>
    <row r="749" ht="13.5" customHeight="1">
      <c r="A749" s="7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</row>
    <row r="750" ht="13.5" customHeight="1">
      <c r="A750" s="7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</row>
    <row r="751" ht="13.5" customHeight="1">
      <c r="A751" s="7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</row>
    <row r="752" ht="13.5" customHeight="1">
      <c r="A752" s="7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</row>
    <row r="753" ht="13.5" customHeight="1">
      <c r="A753" s="7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</row>
    <row r="754" ht="13.5" customHeight="1">
      <c r="A754" s="7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</row>
    <row r="755" ht="13.5" customHeight="1">
      <c r="A755" s="7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</row>
    <row r="756" ht="13.5" customHeight="1">
      <c r="A756" s="7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</row>
    <row r="757" ht="13.5" customHeight="1">
      <c r="A757" s="7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</row>
    <row r="758" ht="13.5" customHeight="1">
      <c r="A758" s="7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</row>
    <row r="759" ht="13.5" customHeight="1">
      <c r="A759" s="7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</row>
    <row r="760" ht="13.5" customHeight="1">
      <c r="A760" s="7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</row>
    <row r="761" ht="13.5" customHeight="1">
      <c r="A761" s="7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</row>
    <row r="762" ht="13.5" customHeight="1">
      <c r="A762" s="7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</row>
    <row r="763" ht="13.5" customHeight="1">
      <c r="A763" s="7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</row>
    <row r="764" ht="13.5" customHeight="1">
      <c r="A764" s="7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</row>
    <row r="765" ht="13.5" customHeight="1">
      <c r="A765" s="7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</row>
    <row r="766" ht="13.5" customHeight="1">
      <c r="A766" s="7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</row>
    <row r="767" ht="13.5" customHeight="1">
      <c r="A767" s="7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</row>
    <row r="768" ht="13.5" customHeight="1">
      <c r="A768" s="7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</row>
    <row r="769" ht="13.5" customHeight="1">
      <c r="A769" s="7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</row>
    <row r="770" ht="13.5" customHeight="1">
      <c r="A770" s="7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</row>
    <row r="771" ht="13.5" customHeight="1">
      <c r="A771" s="7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</row>
    <row r="772" ht="13.5" customHeight="1">
      <c r="A772" s="7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</row>
    <row r="773" ht="13.5" customHeight="1">
      <c r="A773" s="7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</row>
    <row r="774" ht="13.5" customHeight="1">
      <c r="A774" s="7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</row>
    <row r="775" ht="13.5" customHeight="1">
      <c r="A775" s="7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</row>
    <row r="776" ht="13.5" customHeight="1">
      <c r="A776" s="7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</row>
    <row r="777" ht="13.5" customHeight="1">
      <c r="A777" s="7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</row>
    <row r="778" ht="13.5" customHeight="1">
      <c r="A778" s="7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</row>
    <row r="779" ht="13.5" customHeight="1">
      <c r="A779" s="7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</row>
    <row r="780" ht="13.5" customHeight="1">
      <c r="A780" s="7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</row>
    <row r="781" ht="13.5" customHeight="1">
      <c r="A781" s="7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</row>
    <row r="782" ht="13.5" customHeight="1">
      <c r="A782" s="7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</row>
    <row r="783" ht="13.5" customHeight="1">
      <c r="A783" s="7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</row>
    <row r="784" ht="13.5" customHeight="1">
      <c r="A784" s="7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</row>
    <row r="785" ht="13.5" customHeight="1">
      <c r="A785" s="7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</row>
    <row r="786" ht="13.5" customHeight="1">
      <c r="A786" s="7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</row>
    <row r="787" ht="13.5" customHeight="1">
      <c r="A787" s="7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</row>
    <row r="788" ht="13.5" customHeight="1">
      <c r="A788" s="7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</row>
    <row r="789" ht="13.5" customHeight="1">
      <c r="A789" s="7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</row>
    <row r="790" ht="13.5" customHeight="1">
      <c r="A790" s="7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</row>
    <row r="791" ht="13.5" customHeight="1">
      <c r="A791" s="7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</row>
    <row r="792" ht="13.5" customHeight="1">
      <c r="A792" s="7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</row>
    <row r="793" ht="13.5" customHeight="1">
      <c r="A793" s="7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</row>
    <row r="794" ht="13.5" customHeight="1">
      <c r="A794" s="7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</row>
    <row r="795" ht="13.5" customHeight="1">
      <c r="A795" s="7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</row>
    <row r="796" ht="13.5" customHeight="1">
      <c r="A796" s="7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</row>
    <row r="797" ht="13.5" customHeight="1">
      <c r="A797" s="7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</row>
    <row r="798" ht="13.5" customHeight="1">
      <c r="A798" s="7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</row>
    <row r="799" ht="13.5" customHeight="1">
      <c r="A799" s="7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</row>
    <row r="800" ht="13.5" customHeight="1">
      <c r="A800" s="7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</row>
    <row r="801" ht="13.5" customHeight="1">
      <c r="A801" s="7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</row>
    <row r="802" ht="13.5" customHeight="1">
      <c r="A802" s="7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</row>
    <row r="803" ht="13.5" customHeight="1">
      <c r="A803" s="7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</row>
    <row r="804" ht="13.5" customHeight="1">
      <c r="A804" s="7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</row>
    <row r="805" ht="13.5" customHeight="1">
      <c r="A805" s="7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</row>
    <row r="806" ht="13.5" customHeight="1">
      <c r="A806" s="7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</row>
    <row r="807" ht="13.5" customHeight="1">
      <c r="A807" s="7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</row>
    <row r="808" ht="13.5" customHeight="1">
      <c r="A808" s="7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</row>
    <row r="809" ht="13.5" customHeight="1">
      <c r="A809" s="7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</row>
    <row r="810" ht="13.5" customHeight="1">
      <c r="A810" s="7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</row>
    <row r="811" ht="13.5" customHeight="1">
      <c r="A811" s="7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</row>
    <row r="812" ht="13.5" customHeight="1">
      <c r="A812" s="7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</row>
    <row r="813" ht="13.5" customHeight="1">
      <c r="A813" s="7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</row>
    <row r="814" ht="13.5" customHeight="1">
      <c r="A814" s="7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</row>
    <row r="815" ht="13.5" customHeight="1">
      <c r="A815" s="7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</row>
    <row r="816" ht="13.5" customHeight="1">
      <c r="A816" s="7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</row>
    <row r="817" ht="13.5" customHeight="1">
      <c r="A817" s="7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</row>
    <row r="818" ht="13.5" customHeight="1">
      <c r="A818" s="7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</row>
    <row r="819" ht="13.5" customHeight="1">
      <c r="A819" s="7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</row>
    <row r="820" ht="13.5" customHeight="1">
      <c r="A820" s="7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</row>
    <row r="821" ht="13.5" customHeight="1">
      <c r="A821" s="7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</row>
    <row r="822" ht="13.5" customHeight="1">
      <c r="A822" s="7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</row>
    <row r="823" ht="13.5" customHeight="1">
      <c r="A823" s="7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</row>
    <row r="824" ht="13.5" customHeight="1">
      <c r="A824" s="7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</row>
    <row r="825" ht="13.5" customHeight="1">
      <c r="A825" s="7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</row>
    <row r="826" ht="13.5" customHeight="1">
      <c r="A826" s="7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</row>
    <row r="827" ht="13.5" customHeight="1">
      <c r="A827" s="7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</row>
    <row r="828" ht="13.5" customHeight="1">
      <c r="A828" s="7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</row>
    <row r="829" ht="13.5" customHeight="1">
      <c r="A829" s="7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</row>
    <row r="830" ht="13.5" customHeight="1">
      <c r="A830" s="7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</row>
    <row r="831" ht="13.5" customHeight="1">
      <c r="A831" s="7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</row>
    <row r="832" ht="13.5" customHeight="1">
      <c r="A832" s="7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</row>
    <row r="833" ht="13.5" customHeight="1">
      <c r="A833" s="7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</row>
    <row r="834" ht="13.5" customHeight="1">
      <c r="A834" s="7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</row>
    <row r="835" ht="13.5" customHeight="1">
      <c r="A835" s="7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</row>
    <row r="836" ht="13.5" customHeight="1">
      <c r="A836" s="7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</row>
    <row r="837" ht="13.5" customHeight="1">
      <c r="A837" s="7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</row>
    <row r="838" ht="13.5" customHeight="1">
      <c r="A838" s="7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</row>
    <row r="839" ht="13.5" customHeight="1">
      <c r="A839" s="7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</row>
    <row r="840" ht="13.5" customHeight="1">
      <c r="A840" s="7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</row>
    <row r="841" ht="13.5" customHeight="1">
      <c r="A841" s="7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</row>
    <row r="842" ht="13.5" customHeight="1">
      <c r="A842" s="7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</row>
    <row r="843" ht="13.5" customHeight="1">
      <c r="A843" s="7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</row>
    <row r="844" ht="13.5" customHeight="1">
      <c r="A844" s="7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</row>
    <row r="845" ht="13.5" customHeight="1">
      <c r="A845" s="7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</row>
    <row r="846" ht="13.5" customHeight="1">
      <c r="A846" s="7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</row>
    <row r="847" ht="13.5" customHeight="1">
      <c r="A847" s="7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</row>
    <row r="848" ht="13.5" customHeight="1">
      <c r="A848" s="7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</row>
    <row r="849" ht="13.5" customHeight="1">
      <c r="A849" s="7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</row>
    <row r="850" ht="13.5" customHeight="1">
      <c r="A850" s="7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</row>
    <row r="851" ht="13.5" customHeight="1">
      <c r="A851" s="7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</row>
    <row r="852" ht="13.5" customHeight="1">
      <c r="A852" s="7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</row>
    <row r="853" ht="13.5" customHeight="1">
      <c r="A853" s="7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</row>
    <row r="854" ht="13.5" customHeight="1">
      <c r="A854" s="7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</row>
    <row r="855" ht="13.5" customHeight="1">
      <c r="A855" s="7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</row>
    <row r="856" ht="13.5" customHeight="1">
      <c r="A856" s="7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</row>
    <row r="857" ht="13.5" customHeight="1">
      <c r="A857" s="7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</row>
    <row r="858" ht="13.5" customHeight="1">
      <c r="A858" s="7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</row>
    <row r="859" ht="13.5" customHeight="1">
      <c r="A859" s="7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</row>
    <row r="860" ht="13.5" customHeight="1">
      <c r="A860" s="7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</row>
    <row r="861" ht="13.5" customHeight="1">
      <c r="A861" s="7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</row>
    <row r="862" ht="13.5" customHeight="1">
      <c r="A862" s="7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</row>
    <row r="863" ht="13.5" customHeight="1">
      <c r="A863" s="7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</row>
    <row r="864" ht="13.5" customHeight="1">
      <c r="A864" s="7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</row>
    <row r="865" ht="13.5" customHeight="1">
      <c r="A865" s="7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</row>
    <row r="866" ht="13.5" customHeight="1">
      <c r="A866" s="7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</row>
    <row r="867" ht="13.5" customHeight="1">
      <c r="A867" s="7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</row>
    <row r="868" ht="13.5" customHeight="1">
      <c r="A868" s="7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</row>
    <row r="869" ht="13.5" customHeight="1">
      <c r="A869" s="7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</row>
    <row r="870" ht="13.5" customHeight="1">
      <c r="A870" s="7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</row>
    <row r="871" ht="13.5" customHeight="1">
      <c r="A871" s="7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</row>
    <row r="872" ht="13.5" customHeight="1">
      <c r="A872" s="7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</row>
    <row r="873" ht="13.5" customHeight="1">
      <c r="A873" s="7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</row>
    <row r="874" ht="13.5" customHeight="1">
      <c r="A874" s="7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</row>
    <row r="875" ht="13.5" customHeight="1">
      <c r="A875" s="7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</row>
    <row r="876" ht="13.5" customHeight="1">
      <c r="A876" s="7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</row>
    <row r="877" ht="13.5" customHeight="1">
      <c r="A877" s="7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</row>
    <row r="878" ht="13.5" customHeight="1">
      <c r="A878" s="7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</row>
    <row r="879" ht="13.5" customHeight="1">
      <c r="A879" s="7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</row>
    <row r="880" ht="13.5" customHeight="1">
      <c r="A880" s="7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</row>
    <row r="881" ht="13.5" customHeight="1">
      <c r="A881" s="7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</row>
    <row r="882" ht="13.5" customHeight="1">
      <c r="A882" s="7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</row>
    <row r="883" ht="13.5" customHeight="1">
      <c r="A883" s="7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</row>
    <row r="884" ht="13.5" customHeight="1">
      <c r="A884" s="7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</row>
    <row r="885" ht="13.5" customHeight="1">
      <c r="A885" s="7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</row>
    <row r="886" ht="13.5" customHeight="1">
      <c r="A886" s="7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</row>
    <row r="887" ht="13.5" customHeight="1">
      <c r="A887" s="7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</row>
    <row r="888" ht="13.5" customHeight="1">
      <c r="A888" s="7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</row>
    <row r="889" ht="13.5" customHeight="1">
      <c r="A889" s="7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</row>
    <row r="890" ht="13.5" customHeight="1">
      <c r="A890" s="7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</row>
    <row r="891" ht="13.5" customHeight="1">
      <c r="A891" s="7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</row>
    <row r="892" ht="13.5" customHeight="1">
      <c r="A892" s="7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</row>
    <row r="893" ht="13.5" customHeight="1">
      <c r="A893" s="7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</row>
    <row r="894" ht="13.5" customHeight="1">
      <c r="A894" s="7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</row>
    <row r="895" ht="13.5" customHeight="1">
      <c r="A895" s="7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</row>
    <row r="896" ht="13.5" customHeight="1">
      <c r="A896" s="7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</row>
    <row r="897" ht="13.5" customHeight="1">
      <c r="A897" s="7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</row>
    <row r="898" ht="13.5" customHeight="1">
      <c r="A898" s="7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</row>
    <row r="899" ht="13.5" customHeight="1">
      <c r="A899" s="7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</row>
    <row r="900" ht="13.5" customHeight="1">
      <c r="A900" s="7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</row>
    <row r="901" ht="13.5" customHeight="1">
      <c r="A901" s="7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</row>
    <row r="902" ht="13.5" customHeight="1">
      <c r="A902" s="7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</row>
    <row r="903" ht="13.5" customHeight="1">
      <c r="A903" s="7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</row>
    <row r="904" ht="13.5" customHeight="1">
      <c r="A904" s="7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</row>
    <row r="905" ht="13.5" customHeight="1">
      <c r="A905" s="7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</row>
    <row r="906" ht="13.5" customHeight="1">
      <c r="A906" s="7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</row>
    <row r="907" ht="13.5" customHeight="1">
      <c r="A907" s="7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</row>
    <row r="908" ht="13.5" customHeight="1">
      <c r="A908" s="7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</row>
    <row r="909" ht="13.5" customHeight="1">
      <c r="A909" s="7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</row>
    <row r="910" ht="13.5" customHeight="1">
      <c r="A910" s="7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</row>
    <row r="911" ht="13.5" customHeight="1">
      <c r="A911" s="7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</row>
    <row r="912" ht="13.5" customHeight="1">
      <c r="A912" s="7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</row>
    <row r="913" ht="13.5" customHeight="1">
      <c r="A913" s="7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</row>
    <row r="914" ht="13.5" customHeight="1">
      <c r="A914" s="7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</row>
    <row r="915" ht="13.5" customHeight="1">
      <c r="A915" s="7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</row>
    <row r="916" ht="13.5" customHeight="1">
      <c r="A916" s="7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</row>
    <row r="917" ht="13.5" customHeight="1">
      <c r="A917" s="7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</row>
    <row r="918" ht="13.5" customHeight="1">
      <c r="A918" s="7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</row>
    <row r="919" ht="13.5" customHeight="1">
      <c r="A919" s="7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</row>
    <row r="920" ht="13.5" customHeight="1">
      <c r="A920" s="7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</row>
    <row r="921" ht="13.5" customHeight="1">
      <c r="A921" s="7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</row>
    <row r="922" ht="13.5" customHeight="1">
      <c r="A922" s="7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</row>
    <row r="923" ht="13.5" customHeight="1">
      <c r="A923" s="7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</row>
    <row r="924" ht="13.5" customHeight="1">
      <c r="A924" s="7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</row>
    <row r="925" ht="13.5" customHeight="1">
      <c r="A925" s="7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</row>
    <row r="926" ht="13.5" customHeight="1">
      <c r="A926" s="7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</row>
    <row r="927" ht="13.5" customHeight="1">
      <c r="A927" s="7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</row>
    <row r="928" ht="13.5" customHeight="1">
      <c r="A928" s="7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</row>
    <row r="929" ht="13.5" customHeight="1">
      <c r="A929" s="7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</row>
    <row r="930" ht="13.5" customHeight="1">
      <c r="A930" s="7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</row>
    <row r="931" ht="13.5" customHeight="1">
      <c r="A931" s="7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</row>
    <row r="932" ht="13.5" customHeight="1">
      <c r="A932" s="7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</row>
    <row r="933" ht="13.5" customHeight="1">
      <c r="A933" s="7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</row>
    <row r="934" ht="13.5" customHeight="1">
      <c r="A934" s="7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</row>
    <row r="935" ht="13.5" customHeight="1">
      <c r="A935" s="7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</row>
    <row r="936" ht="13.5" customHeight="1">
      <c r="A936" s="7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</row>
    <row r="937" ht="13.5" customHeight="1">
      <c r="A937" s="7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</row>
    <row r="938" ht="13.5" customHeight="1">
      <c r="A938" s="7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</row>
    <row r="939" ht="13.5" customHeight="1">
      <c r="A939" s="7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</row>
    <row r="940" ht="13.5" customHeight="1">
      <c r="A940" s="7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</row>
    <row r="941" ht="13.5" customHeight="1">
      <c r="A941" s="7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</row>
    <row r="942" ht="13.5" customHeight="1">
      <c r="A942" s="7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</row>
    <row r="943" ht="13.5" customHeight="1">
      <c r="A943" s="7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</row>
    <row r="944" ht="13.5" customHeight="1">
      <c r="A944" s="7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</row>
    <row r="945" ht="13.5" customHeight="1">
      <c r="A945" s="7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</row>
    <row r="946" ht="13.5" customHeight="1">
      <c r="A946" s="7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</row>
    <row r="947" ht="13.5" customHeight="1">
      <c r="A947" s="7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</row>
    <row r="948" ht="13.5" customHeight="1">
      <c r="A948" s="7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</row>
    <row r="949" ht="13.5" customHeight="1">
      <c r="A949" s="7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</row>
    <row r="950" ht="13.5" customHeight="1">
      <c r="A950" s="7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</row>
    <row r="951" ht="13.5" customHeight="1">
      <c r="A951" s="7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</row>
    <row r="952" ht="13.5" customHeight="1">
      <c r="A952" s="7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</row>
    <row r="953" ht="13.5" customHeight="1">
      <c r="A953" s="7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</row>
    <row r="954" ht="13.5" customHeight="1">
      <c r="A954" s="7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</row>
    <row r="955" ht="13.5" customHeight="1">
      <c r="A955" s="7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</row>
    <row r="956" ht="13.5" customHeight="1">
      <c r="A956" s="7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</row>
    <row r="957" ht="13.5" customHeight="1">
      <c r="A957" s="7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</row>
    <row r="958" ht="13.5" customHeight="1">
      <c r="A958" s="7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</row>
    <row r="959" ht="13.5" customHeight="1">
      <c r="A959" s="7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</row>
    <row r="960" ht="13.5" customHeight="1">
      <c r="A960" s="7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</row>
    <row r="961" ht="13.5" customHeight="1">
      <c r="A961" s="7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</row>
    <row r="962" ht="13.5" customHeight="1">
      <c r="A962" s="7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</row>
    <row r="963" ht="13.5" customHeight="1">
      <c r="A963" s="7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</row>
    <row r="964" ht="13.5" customHeight="1">
      <c r="A964" s="7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</row>
    <row r="965" ht="13.5" customHeight="1">
      <c r="A965" s="7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</row>
    <row r="966" ht="13.5" customHeight="1">
      <c r="A966" s="7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</row>
    <row r="967" ht="13.5" customHeight="1">
      <c r="A967" s="7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</row>
    <row r="968" ht="13.5" customHeight="1">
      <c r="A968" s="7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</row>
    <row r="969" ht="13.5" customHeight="1">
      <c r="A969" s="7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</row>
    <row r="970" ht="13.5" customHeight="1">
      <c r="A970" s="7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</row>
    <row r="971" ht="13.5" customHeight="1">
      <c r="A971" s="7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</row>
    <row r="972" ht="13.5" customHeight="1">
      <c r="A972" s="7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</row>
    <row r="973" ht="13.5" customHeight="1">
      <c r="A973" s="7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</row>
    <row r="974" ht="13.5" customHeight="1">
      <c r="A974" s="7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</row>
    <row r="975" ht="13.5" customHeight="1">
      <c r="A975" s="7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</row>
    <row r="976" ht="13.5" customHeight="1">
      <c r="A976" s="7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</row>
    <row r="977" ht="13.5" customHeight="1">
      <c r="A977" s="7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</row>
    <row r="978" ht="13.5" customHeight="1">
      <c r="A978" s="7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</row>
    <row r="979" ht="13.5" customHeight="1">
      <c r="A979" s="7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</row>
    <row r="980" ht="13.5" customHeight="1">
      <c r="A980" s="7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</row>
    <row r="981" ht="13.5" customHeight="1">
      <c r="A981" s="7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</row>
    <row r="982" ht="13.5" customHeight="1">
      <c r="A982" s="7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</row>
    <row r="983" ht="13.5" customHeight="1">
      <c r="A983" s="7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</row>
    <row r="984" ht="13.5" customHeight="1">
      <c r="A984" s="7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</row>
    <row r="985" ht="13.5" customHeight="1">
      <c r="A985" s="7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</row>
    <row r="986" ht="13.5" customHeight="1">
      <c r="A986" s="7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</row>
    <row r="987" ht="13.5" customHeight="1">
      <c r="A987" s="7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</row>
    <row r="988" ht="13.5" customHeight="1">
      <c r="A988" s="7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</row>
    <row r="989" ht="13.5" customHeight="1">
      <c r="A989" s="7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</row>
    <row r="990" ht="13.5" customHeight="1">
      <c r="A990" s="7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</row>
    <row r="991" ht="13.5" customHeight="1">
      <c r="A991" s="7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</row>
    <row r="992" ht="13.5" customHeight="1">
      <c r="A992" s="7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</row>
    <row r="993" ht="13.5" customHeight="1">
      <c r="A993" s="7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</row>
    <row r="994" ht="13.5" customHeight="1">
      <c r="A994" s="7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</row>
    <row r="995" ht="13.5" customHeight="1">
      <c r="A995" s="7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</row>
    <row r="996" ht="13.5" customHeight="1">
      <c r="A996" s="7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</row>
    <row r="997" ht="13.5" customHeight="1">
      <c r="A997" s="7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</row>
    <row r="998" ht="13.5" customHeight="1">
      <c r="A998" s="7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</row>
    <row r="999" ht="13.5" customHeight="1">
      <c r="A999" s="7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</row>
    <row r="1000" ht="13.5" customHeight="1">
      <c r="A1000" s="7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</row>
  </sheetData>
  <conditionalFormatting sqref="A8:H367 K8:M367 N8:R247">
    <cfRule type="notContainsBlanks" dxfId="0" priority="1">
      <formula>LEN(TRIM(A8))&gt;0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2" max="2" width="18.88"/>
    <col customWidth="1" min="3" max="3" width="20.0"/>
  </cols>
  <sheetData>
    <row r="1" ht="51.0" customHeight="1">
      <c r="A1" s="27"/>
      <c r="B1" s="28" t="s">
        <v>18</v>
      </c>
      <c r="C1" s="29" t="s">
        <v>19</v>
      </c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>
      <c r="A2" s="31">
        <f>IFERROR(__xludf.DUMMYFUNCTION("SORT(UNIQUE(VSTACK('מחשבון הלוואה'!B8:B994,'מחשבון הלוואה'!L8:L994)))"),45127.0)</f>
        <v>45127</v>
      </c>
      <c r="B2" s="32" t="str">
        <f t="shared" ref="B2:B184" si="1">TEXT(A2,"mm/yyyy")</f>
        <v>07/2023</v>
      </c>
      <c r="C2" s="33">
        <f>SUMIF('מחשבון הלוואה'!$C$8:$C994,B2,'מחשבון הלוואה'!$G$8:$G994)+SUMIF('מחשבון הלוואה'!$M$8:$M994,B2,'מחשבון הלוואה'!$Q$8:$Q994)</f>
        <v>1315.102044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>
      <c r="A3" s="31">
        <f>IFERROR(__xludf.DUMMYFUNCTION("""COMPUTED_VALUE"""),45158.0)</f>
        <v>45158</v>
      </c>
      <c r="B3" s="32" t="str">
        <f t="shared" si="1"/>
        <v>08/2023</v>
      </c>
      <c r="C3" s="33">
        <f>SUMIF('מחשבון הלוואה'!$C$8:$C994,B3,'מחשבון הלוואה'!$G$8:$G994)+SUMIF('מחשבון הלוואה'!$M$8:$M994,B3,'מחשבון הלוואה'!$Q$8:$Q994)</f>
        <v>1315.102044</v>
      </c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>
      <c r="A4" s="31">
        <f>IFERROR(__xludf.DUMMYFUNCTION("""COMPUTED_VALUE"""),45189.0)</f>
        <v>45189</v>
      </c>
      <c r="B4" s="32" t="str">
        <f t="shared" si="1"/>
        <v>09/2023</v>
      </c>
      <c r="C4" s="33">
        <f>SUMIF('מחשבון הלוואה'!$C$8:$C994,B4,'מחשבון הלוואה'!$G$8:$G994)+SUMIF('מחשבון הלוואה'!$M$8:$M994,B4,'מחשבון הלוואה'!$Q$8:$Q994)</f>
        <v>1315.102044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</row>
    <row r="5">
      <c r="A5" s="31">
        <f>IFERROR(__xludf.DUMMYFUNCTION("""COMPUTED_VALUE"""),45219.0)</f>
        <v>45219</v>
      </c>
      <c r="B5" s="32" t="str">
        <f t="shared" si="1"/>
        <v>10/2023</v>
      </c>
      <c r="C5" s="33">
        <f>SUMIF('מחשבון הלוואה'!$C$8:$C994,B5,'מחשבון הלוואה'!$G$8:$G994)+SUMIF('מחשבון הלוואה'!$M$8:$M994,B5,'מחשבון הלוואה'!$Q$8:$Q994)</f>
        <v>2838.962858</v>
      </c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</row>
    <row r="6">
      <c r="A6" s="31">
        <f>IFERROR(__xludf.DUMMYFUNCTION("""COMPUTED_VALUE"""),45250.0)</f>
        <v>45250</v>
      </c>
      <c r="B6" s="32" t="str">
        <f t="shared" si="1"/>
        <v>11/2023</v>
      </c>
      <c r="C6" s="33">
        <f>SUMIF('מחשבון הלוואה'!$C$8:$C994,B6,'מחשבון הלוואה'!$G$8:$G994)+SUMIF('מחשבון הלוואה'!$M$8:$M994,B6,'מחשבון הלוואה'!$Q$8:$Q994)</f>
        <v>2838.962858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>
      <c r="A7" s="31">
        <f>IFERROR(__xludf.DUMMYFUNCTION("""COMPUTED_VALUE"""),45280.0)</f>
        <v>45280</v>
      </c>
      <c r="B7" s="32" t="str">
        <f t="shared" si="1"/>
        <v>12/2023</v>
      </c>
      <c r="C7" s="33">
        <f>SUMIF('מחשבון הלוואה'!$C$8:$C994,B7,'מחשבון הלוואה'!$G$8:$G994)+SUMIF('מחשבון הלוואה'!$M$8:$M994,B7,'מחשבון הלוואה'!$Q$8:$Q994)</f>
        <v>2838.962858</v>
      </c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>
      <c r="A8" s="31">
        <f>IFERROR(__xludf.DUMMYFUNCTION("""COMPUTED_VALUE"""),45311.0)</f>
        <v>45311</v>
      </c>
      <c r="B8" s="32" t="str">
        <f t="shared" si="1"/>
        <v>01/2024</v>
      </c>
      <c r="C8" s="33">
        <f>SUMIF('מחשבון הלוואה'!$C$8:$C994,B8,'מחשבון הלוואה'!$G$8:$G994)+SUMIF('מחשבון הלוואה'!$M$8:$M994,B8,'מחשבון הלוואה'!$Q$8:$Q994)</f>
        <v>2838.962858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>
      <c r="A9" s="31">
        <f>IFERROR(__xludf.DUMMYFUNCTION("""COMPUTED_VALUE"""),45342.0)</f>
        <v>45342</v>
      </c>
      <c r="B9" s="32" t="str">
        <f t="shared" si="1"/>
        <v>02/2024</v>
      </c>
      <c r="C9" s="33">
        <f>SUMIF('מחשבון הלוואה'!$C$8:$C994,B9,'מחשבון הלוואה'!$G$8:$G994)+SUMIF('מחשבון הלוואה'!$M$8:$M994,B9,'מחשבון הלוואה'!$Q$8:$Q994)</f>
        <v>2838.962858</v>
      </c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>
      <c r="A10" s="31">
        <f>IFERROR(__xludf.DUMMYFUNCTION("""COMPUTED_VALUE"""),45371.0)</f>
        <v>45371</v>
      </c>
      <c r="B10" s="32" t="str">
        <f t="shared" si="1"/>
        <v>03/2024</v>
      </c>
      <c r="C10" s="33">
        <f>SUMIF('מחשבון הלוואה'!$C$8:$C994,B10,'מחשבון הלוואה'!$G$8:$G994)+SUMIF('מחשבון הלוואה'!$M$8:$M994,B10,'מחשבון הלוואה'!$Q$8:$Q994)</f>
        <v>2838.962858</v>
      </c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>
      <c r="A11" s="31">
        <f>IFERROR(__xludf.DUMMYFUNCTION("""COMPUTED_VALUE"""),45402.0)</f>
        <v>45402</v>
      </c>
      <c r="B11" s="32" t="str">
        <f t="shared" si="1"/>
        <v>04/2024</v>
      </c>
      <c r="C11" s="33">
        <f>SUMIF('מחשבון הלוואה'!$C$8:$C994,B11,'מחשבון הלוואה'!$G$8:$G994)+SUMIF('מחשבון הלוואה'!$M$8:$M994,B11,'מחשבון הלוואה'!$Q$8:$Q994)</f>
        <v>2838.962858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>
      <c r="A12" s="31">
        <f>IFERROR(__xludf.DUMMYFUNCTION("""COMPUTED_VALUE"""),45432.0)</f>
        <v>45432</v>
      </c>
      <c r="B12" s="32" t="str">
        <f t="shared" si="1"/>
        <v>05/2024</v>
      </c>
      <c r="C12" s="33">
        <f>SUMIF('מחשבון הלוואה'!$C$8:$C994,B12,'מחשבון הלוואה'!$G$8:$G994)+SUMIF('מחשבון הלוואה'!$M$8:$M994,B12,'מחשבון הלוואה'!$Q$8:$Q994)</f>
        <v>2838.962858</v>
      </c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>
      <c r="A13" s="31">
        <f>IFERROR(__xludf.DUMMYFUNCTION("""COMPUTED_VALUE"""),45463.0)</f>
        <v>45463</v>
      </c>
      <c r="B13" s="32" t="str">
        <f t="shared" si="1"/>
        <v>06/2024</v>
      </c>
      <c r="C13" s="33">
        <f>SUMIF('מחשבון הלוואה'!$C$8:$C994,B13,'מחשבון הלוואה'!$G$8:$G994)+SUMIF('מחשבון הלוואה'!$M$8:$M994,B13,'מחשבון הלוואה'!$Q$8:$Q994)</f>
        <v>2838.962858</v>
      </c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>
      <c r="A14" s="31">
        <f>IFERROR(__xludf.DUMMYFUNCTION("""COMPUTED_VALUE"""),45493.0)</f>
        <v>45493</v>
      </c>
      <c r="B14" s="32" t="str">
        <f t="shared" si="1"/>
        <v>07/2024</v>
      </c>
      <c r="C14" s="33">
        <f>SUMIF('מחשבון הלוואה'!$C$8:$C994,B14,'מחשבון הלוואה'!$G$8:$G994)+SUMIF('מחשבון הלוואה'!$M$8:$M994,B14,'מחשבון הלוואה'!$Q$8:$Q994)</f>
        <v>2838.962858</v>
      </c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>
      <c r="A15" s="31">
        <f>IFERROR(__xludf.DUMMYFUNCTION("""COMPUTED_VALUE"""),45524.0)</f>
        <v>45524</v>
      </c>
      <c r="B15" s="32" t="str">
        <f t="shared" si="1"/>
        <v>08/2024</v>
      </c>
      <c r="C15" s="33">
        <f>SUMIF('מחשבון הלוואה'!$C$8:$C994,B15,'מחשבון הלוואה'!$G$8:$G994)+SUMIF('מחשבון הלוואה'!$M$8:$M994,B15,'מחשבון הלוואה'!$Q$8:$Q994)</f>
        <v>2838.962858</v>
      </c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>
      <c r="A16" s="31">
        <f>IFERROR(__xludf.DUMMYFUNCTION("""COMPUTED_VALUE"""),45555.0)</f>
        <v>45555</v>
      </c>
      <c r="B16" s="32" t="str">
        <f t="shared" si="1"/>
        <v>09/2024</v>
      </c>
      <c r="C16" s="33">
        <f>SUMIF('מחשבון הלוואה'!$C$8:$C994,B16,'מחשבון הלוואה'!$G$8:$G994)+SUMIF('מחשבון הלוואה'!$M$8:$M994,B16,'מחשבון הלוואה'!$Q$8:$Q994)</f>
        <v>2838.962858</v>
      </c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>
      <c r="A17" s="31">
        <f>IFERROR(__xludf.DUMMYFUNCTION("""COMPUTED_VALUE"""),45585.0)</f>
        <v>45585</v>
      </c>
      <c r="B17" s="32" t="str">
        <f t="shared" si="1"/>
        <v>10/2024</v>
      </c>
      <c r="C17" s="33">
        <f>SUMIF('מחשבון הלוואה'!$C$8:$C994,B17,'מחשבון הלוואה'!$G$8:$G994)+SUMIF('מחשבון הלוואה'!$M$8:$M994,B17,'מחשבון הלוואה'!$Q$8:$Q994)</f>
        <v>2838.962858</v>
      </c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>
      <c r="A18" s="31">
        <f>IFERROR(__xludf.DUMMYFUNCTION("""COMPUTED_VALUE"""),45616.0)</f>
        <v>45616</v>
      </c>
      <c r="B18" s="32" t="str">
        <f t="shared" si="1"/>
        <v>11/2024</v>
      </c>
      <c r="C18" s="33">
        <f>SUMIF('מחשבון הלוואה'!$C$8:$C994,B18,'מחשבון הלוואה'!$G$8:$G994)+SUMIF('מחשבון הלוואה'!$M$8:$M994,B18,'מחשבון הלוואה'!$Q$8:$Q994)</f>
        <v>2838.962858</v>
      </c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>
      <c r="A19" s="31">
        <f>IFERROR(__xludf.DUMMYFUNCTION("""COMPUTED_VALUE"""),45646.0)</f>
        <v>45646</v>
      </c>
      <c r="B19" s="32" t="str">
        <f t="shared" si="1"/>
        <v>12/2024</v>
      </c>
      <c r="C19" s="33">
        <f>SUMIF('מחשבון הלוואה'!$C$8:$C994,B19,'מחשבון הלוואה'!$G$8:$G994)+SUMIF('מחשבון הלוואה'!$M$8:$M994,B19,'מחשבון הלוואה'!$Q$8:$Q994)</f>
        <v>2838.962858</v>
      </c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>
      <c r="A20" s="31">
        <f>IFERROR(__xludf.DUMMYFUNCTION("""COMPUTED_VALUE"""),45677.0)</f>
        <v>45677</v>
      </c>
      <c r="B20" s="32" t="str">
        <f t="shared" si="1"/>
        <v>01/2025</v>
      </c>
      <c r="C20" s="33">
        <f>SUMIF('מחשבון הלוואה'!$C$8:$C994,B20,'מחשבון הלוואה'!$G$8:$G994)+SUMIF('מחשבון הלוואה'!$M$8:$M994,B20,'מחשבון הלוואה'!$Q$8:$Q994)</f>
        <v>2838.962858</v>
      </c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>
      <c r="A21" s="31">
        <f>IFERROR(__xludf.DUMMYFUNCTION("""COMPUTED_VALUE"""),45708.0)</f>
        <v>45708</v>
      </c>
      <c r="B21" s="32" t="str">
        <f t="shared" si="1"/>
        <v>02/2025</v>
      </c>
      <c r="C21" s="33">
        <f>SUMIF('מחשבון הלוואה'!$C$8:$C994,B21,'מחשבון הלוואה'!$G$8:$G994)+SUMIF('מחשבון הלוואה'!$M$8:$M994,B21,'מחשבון הלוואה'!$Q$8:$Q994)</f>
        <v>2838.962858</v>
      </c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>
      <c r="A22" s="31">
        <f>IFERROR(__xludf.DUMMYFUNCTION("""COMPUTED_VALUE"""),45736.0)</f>
        <v>45736</v>
      </c>
      <c r="B22" s="32" t="str">
        <f t="shared" si="1"/>
        <v>03/2025</v>
      </c>
      <c r="C22" s="33">
        <f>SUMIF('מחשבון הלוואה'!$C$8:$C994,B22,'מחשבון הלוואה'!$G$8:$G994)+SUMIF('מחשבון הלוואה'!$M$8:$M994,B22,'מחשבון הלוואה'!$Q$8:$Q994)</f>
        <v>2838.962858</v>
      </c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>
      <c r="A23" s="31">
        <f>IFERROR(__xludf.DUMMYFUNCTION("""COMPUTED_VALUE"""),45767.0)</f>
        <v>45767</v>
      </c>
      <c r="B23" s="32" t="str">
        <f t="shared" si="1"/>
        <v>04/2025</v>
      </c>
      <c r="C23" s="33">
        <f>SUMIF('מחשבון הלוואה'!$C$8:$C994,B23,'מחשבון הלוואה'!$G$8:$G994)+SUMIF('מחשבון הלוואה'!$M$8:$M994,B23,'מחשבון הלוואה'!$Q$8:$Q994)</f>
        <v>2838.962858</v>
      </c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>
      <c r="A24" s="31">
        <f>IFERROR(__xludf.DUMMYFUNCTION("""COMPUTED_VALUE"""),45797.0)</f>
        <v>45797</v>
      </c>
      <c r="B24" s="32" t="str">
        <f t="shared" si="1"/>
        <v>05/2025</v>
      </c>
      <c r="C24" s="33">
        <f>SUMIF('מחשבון הלוואה'!$C$8:$C994,B24,'מחשבון הלוואה'!$G$8:$G994)+SUMIF('מחשבון הלוואה'!$M$8:$M994,B24,'מחשבון הלוואה'!$Q$8:$Q994)</f>
        <v>2838.962858</v>
      </c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>
      <c r="A25" s="31">
        <f>IFERROR(__xludf.DUMMYFUNCTION("""COMPUTED_VALUE"""),45828.0)</f>
        <v>45828</v>
      </c>
      <c r="B25" s="32" t="str">
        <f t="shared" si="1"/>
        <v>06/2025</v>
      </c>
      <c r="C25" s="33">
        <f>SUMIF('מחשבון הלוואה'!$C$8:$C994,B25,'מחשבון הלוואה'!$G$8:$G994)+SUMIF('מחשבון הלוואה'!$M$8:$M994,B25,'מחשבון הלוואה'!$Q$8:$Q994)</f>
        <v>2838.962858</v>
      </c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>
      <c r="A26" s="31">
        <f>IFERROR(__xludf.DUMMYFUNCTION("""COMPUTED_VALUE"""),45858.0)</f>
        <v>45858</v>
      </c>
      <c r="B26" s="32" t="str">
        <f t="shared" si="1"/>
        <v>07/2025</v>
      </c>
      <c r="C26" s="33">
        <f>SUMIF('מחשבון הלוואה'!$C$8:$C994,B26,'מחשבון הלוואה'!$G$8:$G994)+SUMIF('מחשבון הלוואה'!$M$8:$M994,B26,'מחשבון הלוואה'!$Q$8:$Q994)</f>
        <v>2838.962858</v>
      </c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>
      <c r="A27" s="31">
        <f>IFERROR(__xludf.DUMMYFUNCTION("""COMPUTED_VALUE"""),45889.0)</f>
        <v>45889</v>
      </c>
      <c r="B27" s="32" t="str">
        <f t="shared" si="1"/>
        <v>08/2025</v>
      </c>
      <c r="C27" s="33">
        <f>SUMIF('מחשבון הלוואה'!$C$8:$C994,B27,'מחשבון הלוואה'!$G$8:$G994)+SUMIF('מחשבון הלוואה'!$M$8:$M994,B27,'מחשבון הלוואה'!$Q$8:$Q994)</f>
        <v>2838.962858</v>
      </c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>
      <c r="A28" s="31">
        <f>IFERROR(__xludf.DUMMYFUNCTION("""COMPUTED_VALUE"""),45920.0)</f>
        <v>45920</v>
      </c>
      <c r="B28" s="32" t="str">
        <f t="shared" si="1"/>
        <v>09/2025</v>
      </c>
      <c r="C28" s="33">
        <f>SUMIF('מחשבון הלוואה'!$C$8:$C994,B28,'מחשבון הלוואה'!$G$8:$G994)+SUMIF('מחשבון הלוואה'!$M$8:$M994,B28,'מחשבון הלוואה'!$Q$8:$Q994)</f>
        <v>2838.962858</v>
      </c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>
      <c r="A29" s="31">
        <f>IFERROR(__xludf.DUMMYFUNCTION("""COMPUTED_VALUE"""),45950.0)</f>
        <v>45950</v>
      </c>
      <c r="B29" s="32" t="str">
        <f t="shared" si="1"/>
        <v>10/2025</v>
      </c>
      <c r="C29" s="33">
        <f>SUMIF('מחשבון הלוואה'!$C$8:$C994,B29,'מחשבון הלוואה'!$G$8:$G994)+SUMIF('מחשבון הלוואה'!$M$8:$M994,B29,'מחשבון הלוואה'!$Q$8:$Q994)</f>
        <v>2838.962858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>
      <c r="A30" s="31">
        <f>IFERROR(__xludf.DUMMYFUNCTION("""COMPUTED_VALUE"""),45981.0)</f>
        <v>45981</v>
      </c>
      <c r="B30" s="32" t="str">
        <f t="shared" si="1"/>
        <v>11/2025</v>
      </c>
      <c r="C30" s="33">
        <f>SUMIF('מחשבון הלוואה'!$C$8:$C994,B30,'מחשבון הלוואה'!$G$8:$G994)+SUMIF('מחשבון הלוואה'!$M$8:$M994,B30,'מחשבון הלוואה'!$Q$8:$Q994)</f>
        <v>2838.962858</v>
      </c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>
      <c r="A31" s="31">
        <f>IFERROR(__xludf.DUMMYFUNCTION("""COMPUTED_VALUE"""),46011.0)</f>
        <v>46011</v>
      </c>
      <c r="B31" s="32" t="str">
        <f t="shared" si="1"/>
        <v>12/2025</v>
      </c>
      <c r="C31" s="33">
        <f>SUMIF('מחשבון הלוואה'!$C$8:$C994,B31,'מחשבון הלוואה'!$G$8:$G994)+SUMIF('מחשבון הלוואה'!$M$8:$M994,B31,'מחשבון הלוואה'!$Q$8:$Q994)</f>
        <v>2838.962858</v>
      </c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>
      <c r="A32" s="31">
        <f>IFERROR(__xludf.DUMMYFUNCTION("""COMPUTED_VALUE"""),46042.0)</f>
        <v>46042</v>
      </c>
      <c r="B32" s="32" t="str">
        <f t="shared" si="1"/>
        <v>01/2026</v>
      </c>
      <c r="C32" s="33">
        <f>SUMIF('מחשבון הלוואה'!$C$8:$C994,B32,'מחשבון הלוואה'!$G$8:$G994)+SUMIF('מחשבון הלוואה'!$M$8:$M994,B32,'מחשבון הלוואה'!$Q$8:$Q994)</f>
        <v>2838.962858</v>
      </c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>
      <c r="A33" s="31">
        <f>IFERROR(__xludf.DUMMYFUNCTION("""COMPUTED_VALUE"""),46073.0)</f>
        <v>46073</v>
      </c>
      <c r="B33" s="32" t="str">
        <f t="shared" si="1"/>
        <v>02/2026</v>
      </c>
      <c r="C33" s="33">
        <f>SUMIF('מחשבון הלוואה'!$C$8:$C994,B33,'מחשבון הלוואה'!$G$8:$G994)+SUMIF('מחשבון הלוואה'!$M$8:$M994,B33,'מחשבון הלוואה'!$Q$8:$Q994)</f>
        <v>2838.962858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>
      <c r="A34" s="31">
        <f>IFERROR(__xludf.DUMMYFUNCTION("""COMPUTED_VALUE"""),46101.0)</f>
        <v>46101</v>
      </c>
      <c r="B34" s="32" t="str">
        <f t="shared" si="1"/>
        <v>03/2026</v>
      </c>
      <c r="C34" s="33">
        <f>SUMIF('מחשבון הלוואה'!$C$8:$C994,B34,'מחשבון הלוואה'!$G$8:$G994)+SUMIF('מחשבון הלוואה'!$M$8:$M994,B34,'מחשבון הלוואה'!$Q$8:$Q994)</f>
        <v>2838.962858</v>
      </c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>
      <c r="A35" s="31">
        <f>IFERROR(__xludf.DUMMYFUNCTION("""COMPUTED_VALUE"""),46132.0)</f>
        <v>46132</v>
      </c>
      <c r="B35" s="32" t="str">
        <f t="shared" si="1"/>
        <v>04/2026</v>
      </c>
      <c r="C35" s="33">
        <f>SUMIF('מחשבון הלוואה'!$C$8:$C994,B35,'מחשבון הלוואה'!$G$8:$G994)+SUMIF('מחשבון הלוואה'!$M$8:$M994,B35,'מחשבון הלוואה'!$Q$8:$Q994)</f>
        <v>2838.962858</v>
      </c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>
      <c r="A36" s="31">
        <f>IFERROR(__xludf.DUMMYFUNCTION("""COMPUTED_VALUE"""),46162.0)</f>
        <v>46162</v>
      </c>
      <c r="B36" s="32" t="str">
        <f t="shared" si="1"/>
        <v>05/2026</v>
      </c>
      <c r="C36" s="33">
        <f>SUMIF('מחשבון הלוואה'!$C$8:$C994,B36,'מחשבון הלוואה'!$G$8:$G994)+SUMIF('מחשבון הלוואה'!$M$8:$M994,B36,'מחשבון הלוואה'!$Q$8:$Q994)</f>
        <v>2838.962858</v>
      </c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>
      <c r="A37" s="31">
        <f>IFERROR(__xludf.DUMMYFUNCTION("""COMPUTED_VALUE"""),46193.0)</f>
        <v>46193</v>
      </c>
      <c r="B37" s="32" t="str">
        <f t="shared" si="1"/>
        <v>06/2026</v>
      </c>
      <c r="C37" s="33">
        <f>SUMIF('מחשבון הלוואה'!$C$8:$C994,B37,'מחשבון הלוואה'!$G$8:$G994)+SUMIF('מחשבון הלוואה'!$M$8:$M994,B37,'מחשבון הלוואה'!$Q$8:$Q994)</f>
        <v>2838.962858</v>
      </c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>
      <c r="A38" s="31">
        <f>IFERROR(__xludf.DUMMYFUNCTION("""COMPUTED_VALUE"""),46223.0)</f>
        <v>46223</v>
      </c>
      <c r="B38" s="32" t="str">
        <f t="shared" si="1"/>
        <v>07/2026</v>
      </c>
      <c r="C38" s="33">
        <f>SUMIF('מחשבון הלוואה'!$C$8:$C994,B38,'מחשבון הלוואה'!$G$8:$G994)+SUMIF('מחשבון הלוואה'!$M$8:$M994,B38,'מחשבון הלוואה'!$Q$8:$Q994)</f>
        <v>2838.962858</v>
      </c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>
      <c r="A39" s="31">
        <f>IFERROR(__xludf.DUMMYFUNCTION("""COMPUTED_VALUE"""),46254.0)</f>
        <v>46254</v>
      </c>
      <c r="B39" s="32" t="str">
        <f t="shared" si="1"/>
        <v>08/2026</v>
      </c>
      <c r="C39" s="33">
        <f>SUMIF('מחשבון הלוואה'!$C$8:$C994,B39,'מחשבון הלוואה'!$G$8:$G994)+SUMIF('מחשבון הלוואה'!$M$8:$M994,B39,'מחשבון הלוואה'!$Q$8:$Q994)</f>
        <v>2838.962858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>
      <c r="A40" s="31">
        <f>IFERROR(__xludf.DUMMYFUNCTION("""COMPUTED_VALUE"""),46285.0)</f>
        <v>46285</v>
      </c>
      <c r="B40" s="32" t="str">
        <f t="shared" si="1"/>
        <v>09/2026</v>
      </c>
      <c r="C40" s="33">
        <f>SUMIF('מחשבון הלוואה'!$C$8:$C994,B40,'מחשבון הלוואה'!$G$8:$G994)+SUMIF('מחשבון הלוואה'!$M$8:$M994,B40,'מחשבון הלוואה'!$Q$8:$Q994)</f>
        <v>2838.962858</v>
      </c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>
      <c r="A41" s="31">
        <f>IFERROR(__xludf.DUMMYFUNCTION("""COMPUTED_VALUE"""),46315.0)</f>
        <v>46315</v>
      </c>
      <c r="B41" s="32" t="str">
        <f t="shared" si="1"/>
        <v>10/2026</v>
      </c>
      <c r="C41" s="33">
        <f>SUMIF('מחשבון הלוואה'!$C$8:$C994,B41,'מחשבון הלוואה'!$G$8:$G994)+SUMIF('מחשבון הלוואה'!$M$8:$M994,B41,'מחשבון הלוואה'!$Q$8:$Q994)</f>
        <v>2838.962858</v>
      </c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>
      <c r="A42" s="31">
        <f>IFERROR(__xludf.DUMMYFUNCTION("""COMPUTED_VALUE"""),46346.0)</f>
        <v>46346</v>
      </c>
      <c r="B42" s="32" t="str">
        <f t="shared" si="1"/>
        <v>11/2026</v>
      </c>
      <c r="C42" s="33">
        <f>SUMIF('מחשבון הלוואה'!$C$8:$C994,B42,'מחשבון הלוואה'!$G$8:$G994)+SUMIF('מחשבון הלוואה'!$M$8:$M994,B42,'מחשבון הלוואה'!$Q$8:$Q994)</f>
        <v>1523.860815</v>
      </c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>
      <c r="A43" s="31">
        <f>IFERROR(__xludf.DUMMYFUNCTION("""COMPUTED_VALUE"""),46376.0)</f>
        <v>46376</v>
      </c>
      <c r="B43" s="32" t="str">
        <f t="shared" si="1"/>
        <v>12/2026</v>
      </c>
      <c r="C43" s="33">
        <f>SUMIF('מחשבון הלוואה'!$C$8:$C994,B43,'מחשבון הלוואה'!$G$8:$G994)+SUMIF('מחשבון הלוואה'!$M$8:$M994,B43,'מחשבון הלוואה'!$Q$8:$Q994)</f>
        <v>1523.860815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>
      <c r="A44" s="31">
        <f>IFERROR(__xludf.DUMMYFUNCTION("""COMPUTED_VALUE"""),46407.0)</f>
        <v>46407</v>
      </c>
      <c r="B44" s="32" t="str">
        <f t="shared" si="1"/>
        <v>01/2027</v>
      </c>
      <c r="C44" s="33">
        <f>SUMIF('מחשבון הלוואה'!$C$8:$C994,B44,'מחשבון הלוואה'!$G$8:$G994)+SUMIF('מחשבון הלוואה'!$M$8:$M994,B44,'מחשבון הלוואה'!$Q$8:$Q994)</f>
        <v>1523.860815</v>
      </c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>
      <c r="A45" s="31">
        <f>IFERROR(__xludf.DUMMYFUNCTION("""COMPUTED_VALUE"""),46438.0)</f>
        <v>46438</v>
      </c>
      <c r="B45" s="32" t="str">
        <f t="shared" si="1"/>
        <v>02/2027</v>
      </c>
      <c r="C45" s="33">
        <f>SUMIF('מחשבון הלוואה'!$C$8:$C994,B45,'מחשבון הלוואה'!$G$8:$G994)+SUMIF('מחשבון הלוואה'!$M$8:$M994,B45,'מחשבון הלוואה'!$Q$8:$Q994)</f>
        <v>1523.860815</v>
      </c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>
      <c r="A46" s="31">
        <f>IFERROR(__xludf.DUMMYFUNCTION("""COMPUTED_VALUE"""),46466.0)</f>
        <v>46466</v>
      </c>
      <c r="B46" s="32" t="str">
        <f t="shared" si="1"/>
        <v>03/2027</v>
      </c>
      <c r="C46" s="33">
        <f>SUMIF('מחשבון הלוואה'!$C$8:$C994,B46,'מחשבון הלוואה'!$G$8:$G994)+SUMIF('מחשבון הלוואה'!$M$8:$M994,B46,'מחשבון הלוואה'!$Q$8:$Q994)</f>
        <v>1523.860815</v>
      </c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>
      <c r="A47" s="31">
        <f>IFERROR(__xludf.DUMMYFUNCTION("""COMPUTED_VALUE"""),46497.0)</f>
        <v>46497</v>
      </c>
      <c r="B47" s="32" t="str">
        <f t="shared" si="1"/>
        <v>04/2027</v>
      </c>
      <c r="C47" s="33">
        <f>SUMIF('מחשבון הלוואה'!$C$8:$C994,B47,'מחשבון הלוואה'!$G$8:$G994)+SUMIF('מחשבון הלוואה'!$M$8:$M994,B47,'מחשבון הלוואה'!$Q$8:$Q994)</f>
        <v>1523.860815</v>
      </c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>
      <c r="A48" s="31">
        <f>IFERROR(__xludf.DUMMYFUNCTION("""COMPUTED_VALUE"""),46527.0)</f>
        <v>46527</v>
      </c>
      <c r="B48" s="32" t="str">
        <f t="shared" si="1"/>
        <v>05/2027</v>
      </c>
      <c r="C48" s="33">
        <f>SUMIF('מחשבון הלוואה'!$C$8:$C994,B48,'מחשבון הלוואה'!$G$8:$G994)+SUMIF('מחשבון הלוואה'!$M$8:$M994,B48,'מחשבון הלוואה'!$Q$8:$Q994)</f>
        <v>1523.860815</v>
      </c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>
      <c r="A49" s="31">
        <f>IFERROR(__xludf.DUMMYFUNCTION("""COMPUTED_VALUE"""),46558.0)</f>
        <v>46558</v>
      </c>
      <c r="B49" s="32" t="str">
        <f t="shared" si="1"/>
        <v>06/2027</v>
      </c>
      <c r="C49" s="33">
        <f>SUMIF('מחשבון הלוואה'!$C$8:$C994,B49,'מחשבון הלוואה'!$G$8:$G994)+SUMIF('מחשבון הלוואה'!$M$8:$M994,B49,'מחשבון הלוואה'!$Q$8:$Q994)</f>
        <v>1523.860815</v>
      </c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>
      <c r="A50" s="31">
        <f>IFERROR(__xludf.DUMMYFUNCTION("""COMPUTED_VALUE"""),46588.0)</f>
        <v>46588</v>
      </c>
      <c r="B50" s="32" t="str">
        <f t="shared" si="1"/>
        <v>07/2027</v>
      </c>
      <c r="C50" s="33">
        <f>SUMIF('מחשבון הלוואה'!$C$8:$C994,B50,'מחשבון הלוואה'!$G$8:$G994)+SUMIF('מחשבון הלוואה'!$M$8:$M994,B50,'מחשבון הלוואה'!$Q$8:$Q994)</f>
        <v>1523.860815</v>
      </c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>
      <c r="A51" s="31">
        <f>IFERROR(__xludf.DUMMYFUNCTION("""COMPUTED_VALUE"""),46619.0)</f>
        <v>46619</v>
      </c>
      <c r="B51" s="32" t="str">
        <f t="shared" si="1"/>
        <v>08/2027</v>
      </c>
      <c r="C51" s="33">
        <f>SUMIF('מחשבון הלוואה'!$C$8:$C994,B51,'מחשבון הלוואה'!$G$8:$G994)+SUMIF('מחשבון הלוואה'!$M$8:$M994,B51,'מחשבון הלוואה'!$Q$8:$Q994)</f>
        <v>1523.860815</v>
      </c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>
      <c r="A52" s="31">
        <f>IFERROR(__xludf.DUMMYFUNCTION("""COMPUTED_VALUE"""),46650.0)</f>
        <v>46650</v>
      </c>
      <c r="B52" s="32" t="str">
        <f t="shared" si="1"/>
        <v>09/2027</v>
      </c>
      <c r="C52" s="33">
        <f>SUMIF('מחשבון הלוואה'!$C$8:$C994,B52,'מחשבון הלוואה'!$G$8:$G994)+SUMIF('מחשבון הלוואה'!$M$8:$M994,B52,'מחשבון הלוואה'!$Q$8:$Q994)</f>
        <v>1523.860815</v>
      </c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>
      <c r="A53" s="31">
        <f>IFERROR(__xludf.DUMMYFUNCTION("""COMPUTED_VALUE"""),46680.0)</f>
        <v>46680</v>
      </c>
      <c r="B53" s="32" t="str">
        <f t="shared" si="1"/>
        <v>10/2027</v>
      </c>
      <c r="C53" s="33">
        <f>SUMIF('מחשבון הלוואה'!$C$8:$C994,B53,'מחשבון הלוואה'!$G$8:$G994)+SUMIF('מחשבון הלוואה'!$M$8:$M994,B53,'מחשבון הלוואה'!$Q$8:$Q994)</f>
        <v>1523.860815</v>
      </c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>
      <c r="A54" s="31">
        <f>IFERROR(__xludf.DUMMYFUNCTION("""COMPUTED_VALUE"""),46711.0)</f>
        <v>46711</v>
      </c>
      <c r="B54" s="32" t="str">
        <f t="shared" si="1"/>
        <v>11/2027</v>
      </c>
      <c r="C54" s="33">
        <f>SUMIF('מחשבון הלוואה'!$C$8:$C994,B54,'מחשבון הלוואה'!$G$8:$G994)+SUMIF('מחשבון הלוואה'!$M$8:$M994,B54,'מחשבון הלוואה'!$Q$8:$Q994)</f>
        <v>1523.860815</v>
      </c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>
      <c r="A55" s="31">
        <f>IFERROR(__xludf.DUMMYFUNCTION("""COMPUTED_VALUE"""),46741.0)</f>
        <v>46741</v>
      </c>
      <c r="B55" s="32" t="str">
        <f t="shared" si="1"/>
        <v>12/2027</v>
      </c>
      <c r="C55" s="33">
        <f>SUMIF('מחשבון הלוואה'!$C$8:$C994,B55,'מחשבון הלוואה'!$G$8:$G994)+SUMIF('מחשבון הלוואה'!$M$8:$M994,B55,'מחשבון הלוואה'!$Q$8:$Q994)</f>
        <v>1523.860815</v>
      </c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>
      <c r="A56" s="31">
        <f>IFERROR(__xludf.DUMMYFUNCTION("""COMPUTED_VALUE"""),46772.0)</f>
        <v>46772</v>
      </c>
      <c r="B56" s="32" t="str">
        <f t="shared" si="1"/>
        <v>01/2028</v>
      </c>
      <c r="C56" s="33">
        <f>SUMIF('מחשבון הלוואה'!$C$8:$C994,B56,'מחשבון הלוואה'!$G$8:$G994)+SUMIF('מחשבון הלוואה'!$M$8:$M994,B56,'מחשבון הלוואה'!$Q$8:$Q994)</f>
        <v>1523.860815</v>
      </c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>
      <c r="A57" s="31">
        <f>IFERROR(__xludf.DUMMYFUNCTION("""COMPUTED_VALUE"""),46803.0)</f>
        <v>46803</v>
      </c>
      <c r="B57" s="32" t="str">
        <f t="shared" si="1"/>
        <v>02/2028</v>
      </c>
      <c r="C57" s="33">
        <f>SUMIF('מחשבון הלוואה'!$C$8:$C994,B57,'מחשבון הלוואה'!$G$8:$G994)+SUMIF('מחשבון הלוואה'!$M$8:$M994,B57,'מחשבון הלוואה'!$Q$8:$Q994)</f>
        <v>1523.860815</v>
      </c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>
      <c r="A58" s="31">
        <f>IFERROR(__xludf.DUMMYFUNCTION("""COMPUTED_VALUE"""),46832.0)</f>
        <v>46832</v>
      </c>
      <c r="B58" s="32" t="str">
        <f t="shared" si="1"/>
        <v>03/2028</v>
      </c>
      <c r="C58" s="33">
        <f>SUMIF('מחשבון הלוואה'!$C$8:$C994,B58,'מחשבון הלוואה'!$G$8:$G994)+SUMIF('מחשבון הלוואה'!$M$8:$M994,B58,'מחשבון הלוואה'!$Q$8:$Q994)</f>
        <v>1523.860815</v>
      </c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>
      <c r="A59" s="31">
        <f>IFERROR(__xludf.DUMMYFUNCTION("""COMPUTED_VALUE"""),46863.0)</f>
        <v>46863</v>
      </c>
      <c r="B59" s="32" t="str">
        <f t="shared" si="1"/>
        <v>04/2028</v>
      </c>
      <c r="C59" s="33">
        <f>SUMIF('מחשבון הלוואה'!$C$8:$C994,B59,'מחשבון הלוואה'!$G$8:$G994)+SUMIF('מחשבון הלוואה'!$M$8:$M994,B59,'מחשבון הלוואה'!$Q$8:$Q994)</f>
        <v>1523.860815</v>
      </c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>
      <c r="A60" s="31">
        <f>IFERROR(__xludf.DUMMYFUNCTION("""COMPUTED_VALUE"""),46893.0)</f>
        <v>46893</v>
      </c>
      <c r="B60" s="32" t="str">
        <f t="shared" si="1"/>
        <v>05/2028</v>
      </c>
      <c r="C60" s="33">
        <f>SUMIF('מחשבון הלוואה'!$C$8:$C994,B60,'מחשבון הלוואה'!$G$8:$G994)+SUMIF('מחשבון הלוואה'!$M$8:$M994,B60,'מחשבון הלוואה'!$Q$8:$Q994)</f>
        <v>1523.860815</v>
      </c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>
      <c r="A61" s="31">
        <f>IFERROR(__xludf.DUMMYFUNCTION("""COMPUTED_VALUE"""),46924.0)</f>
        <v>46924</v>
      </c>
      <c r="B61" s="32" t="str">
        <f t="shared" si="1"/>
        <v>06/2028</v>
      </c>
      <c r="C61" s="33">
        <f>SUMIF('מחשבון הלוואה'!$C$8:$C994,B61,'מחשבון הלוואה'!$G$8:$G994)+SUMIF('מחשבון הלוואה'!$M$8:$M994,B61,'מחשבון הלוואה'!$Q$8:$Q994)</f>
        <v>1523.860815</v>
      </c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>
      <c r="A62" s="31">
        <f>IFERROR(__xludf.DUMMYFUNCTION("""COMPUTED_VALUE"""),46954.0)</f>
        <v>46954</v>
      </c>
      <c r="B62" s="32" t="str">
        <f t="shared" si="1"/>
        <v>07/2028</v>
      </c>
      <c r="C62" s="33">
        <f>SUMIF('מחשבון הלוואה'!$C$8:$C994,B62,'מחשבון הלוואה'!$G$8:$G994)+SUMIF('מחשבון הלוואה'!$M$8:$M994,B62,'מחשבון הלוואה'!$Q$8:$Q994)</f>
        <v>1523.860815</v>
      </c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>
      <c r="A63" s="31">
        <f>IFERROR(__xludf.DUMMYFUNCTION("""COMPUTED_VALUE"""),46985.0)</f>
        <v>46985</v>
      </c>
      <c r="B63" s="32" t="str">
        <f t="shared" si="1"/>
        <v>08/2028</v>
      </c>
      <c r="C63" s="33">
        <f>SUMIF('מחשבון הלוואה'!$C$8:$C994,B63,'מחשבון הלוואה'!$G$8:$G994)+SUMIF('מחשבון הלוואה'!$M$8:$M994,B63,'מחשבון הלוואה'!$Q$8:$Q994)</f>
        <v>1523.860815</v>
      </c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>
      <c r="A64" s="31">
        <f>IFERROR(__xludf.DUMMYFUNCTION("""COMPUTED_VALUE"""),47016.0)</f>
        <v>47016</v>
      </c>
      <c r="B64" s="32" t="str">
        <f t="shared" si="1"/>
        <v>09/2028</v>
      </c>
      <c r="C64" s="33">
        <f>SUMIF('מחשבון הלוואה'!$C$8:$C994,B64,'מחשבון הלוואה'!$G$8:$G994)+SUMIF('מחשבון הלוואה'!$M$8:$M994,B64,'מחשבון הלוואה'!$Q$8:$Q994)</f>
        <v>1523.860815</v>
      </c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>
      <c r="A65" s="31">
        <f>IFERROR(__xludf.DUMMYFUNCTION("""COMPUTED_VALUE"""),47046.0)</f>
        <v>47046</v>
      </c>
      <c r="B65" s="32" t="str">
        <f t="shared" si="1"/>
        <v>10/2028</v>
      </c>
      <c r="C65" s="33">
        <f>SUMIF('מחשבון הלוואה'!$C$8:$C994,B65,'מחשבון הלוואה'!$G$8:$G994)+SUMIF('מחשבון הלוואה'!$M$8:$M994,B65,'מחשבון הלוואה'!$Q$8:$Q994)</f>
        <v>1523.860815</v>
      </c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>
      <c r="A66" s="31">
        <f>IFERROR(__xludf.DUMMYFUNCTION("""COMPUTED_VALUE"""),47077.0)</f>
        <v>47077</v>
      </c>
      <c r="B66" s="32" t="str">
        <f t="shared" si="1"/>
        <v>11/2028</v>
      </c>
      <c r="C66" s="33">
        <f>SUMIF('מחשבון הלוואה'!$C$8:$C994,B66,'מחשבון הלוואה'!$G$8:$G994)+SUMIF('מחשבון הלוואה'!$M$8:$M994,B66,'מחשבון הלוואה'!$Q$8:$Q994)</f>
        <v>1523.860815</v>
      </c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>
      <c r="A67" s="31">
        <f>IFERROR(__xludf.DUMMYFUNCTION("""COMPUTED_VALUE"""),47107.0)</f>
        <v>47107</v>
      </c>
      <c r="B67" s="32" t="str">
        <f t="shared" si="1"/>
        <v>12/2028</v>
      </c>
      <c r="C67" s="33">
        <f>SUMIF('מחשבון הלוואה'!$C$8:$C994,B67,'מחשבון הלוואה'!$G$8:$G994)+SUMIF('מחשבון הלוואה'!$M$8:$M994,B67,'מחשבון הלוואה'!$Q$8:$Q994)</f>
        <v>1523.860815</v>
      </c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>
      <c r="A68" s="31">
        <f>IFERROR(__xludf.DUMMYFUNCTION("""COMPUTED_VALUE"""),47138.0)</f>
        <v>47138</v>
      </c>
      <c r="B68" s="32" t="str">
        <f t="shared" si="1"/>
        <v>01/2029</v>
      </c>
      <c r="C68" s="33">
        <f>SUMIF('מחשבון הלוואה'!$C$8:$C994,B68,'מחשבון הלוואה'!$G$8:$G994)+SUMIF('מחשבון הלוואה'!$M$8:$M994,B68,'מחשבון הלוואה'!$Q$8:$Q994)</f>
        <v>1523.860815</v>
      </c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>
      <c r="A69" s="31">
        <f>IFERROR(__xludf.DUMMYFUNCTION("""COMPUTED_VALUE"""),47169.0)</f>
        <v>47169</v>
      </c>
      <c r="B69" s="32" t="str">
        <f t="shared" si="1"/>
        <v>02/2029</v>
      </c>
      <c r="C69" s="33">
        <f>SUMIF('מחשבון הלוואה'!$C$8:$C994,B69,'מחשבון הלוואה'!$G$8:$G994)+SUMIF('מחשבון הלוואה'!$M$8:$M994,B69,'מחשבון הלוואה'!$Q$8:$Q994)</f>
        <v>1523.860815</v>
      </c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>
      <c r="A70" s="31">
        <f>IFERROR(__xludf.DUMMYFUNCTION("""COMPUTED_VALUE"""),47197.0)</f>
        <v>47197</v>
      </c>
      <c r="B70" s="32" t="str">
        <f t="shared" si="1"/>
        <v>03/2029</v>
      </c>
      <c r="C70" s="33">
        <f>SUMIF('מחשבון הלוואה'!$C$8:$C994,B70,'מחשבון הלוואה'!$G$8:$G994)+SUMIF('מחשבון הלוואה'!$M$8:$M994,B70,'מחשבון הלוואה'!$Q$8:$Q994)</f>
        <v>1523.860815</v>
      </c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>
      <c r="A71" s="31">
        <f>IFERROR(__xludf.DUMMYFUNCTION("""COMPUTED_VALUE"""),47228.0)</f>
        <v>47228</v>
      </c>
      <c r="B71" s="32" t="str">
        <f t="shared" si="1"/>
        <v>04/2029</v>
      </c>
      <c r="C71" s="33">
        <f>SUMIF('מחשבון הלוואה'!$C$8:$C994,B71,'מחשבון הלוואה'!$G$8:$G994)+SUMIF('מחשבון הלוואה'!$M$8:$M994,B71,'מחשבון הלוואה'!$Q$8:$Q994)</f>
        <v>1523.860815</v>
      </c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>
      <c r="A72" s="31">
        <f>IFERROR(__xludf.DUMMYFUNCTION("""COMPUTED_VALUE"""),47258.0)</f>
        <v>47258</v>
      </c>
      <c r="B72" s="32" t="str">
        <f t="shared" si="1"/>
        <v>05/2029</v>
      </c>
      <c r="C72" s="33">
        <f>SUMIF('מחשבון הלוואה'!$C$8:$C994,B72,'מחשבון הלוואה'!$G$8:$G994)+SUMIF('מחשבון הלוואה'!$M$8:$M994,B72,'מחשבון הלוואה'!$Q$8:$Q994)</f>
        <v>1523.860815</v>
      </c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>
      <c r="A73" s="31">
        <f>IFERROR(__xludf.DUMMYFUNCTION("""COMPUTED_VALUE"""),47289.0)</f>
        <v>47289</v>
      </c>
      <c r="B73" s="32" t="str">
        <f t="shared" si="1"/>
        <v>06/2029</v>
      </c>
      <c r="C73" s="33">
        <f>SUMIF('מחשבון הלוואה'!$C$8:$C994,B73,'מחשבון הלוואה'!$G$8:$G994)+SUMIF('מחשבון הלוואה'!$M$8:$M994,B73,'מחשבון הלוואה'!$Q$8:$Q994)</f>
        <v>1523.860815</v>
      </c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>
      <c r="A74" s="31">
        <f>IFERROR(__xludf.DUMMYFUNCTION("""COMPUTED_VALUE"""),47319.0)</f>
        <v>47319</v>
      </c>
      <c r="B74" s="32" t="str">
        <f t="shared" si="1"/>
        <v>07/2029</v>
      </c>
      <c r="C74" s="33">
        <f>SUMIF('מחשבון הלוואה'!$C$8:$C994,B74,'מחשבון הלוואה'!$G$8:$G994)+SUMIF('מחשבון הלוואה'!$M$8:$M994,B74,'מחשבון הלוואה'!$Q$8:$Q994)</f>
        <v>1523.860815</v>
      </c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>
      <c r="A75" s="31">
        <f>IFERROR(__xludf.DUMMYFUNCTION("""COMPUTED_VALUE"""),47350.0)</f>
        <v>47350</v>
      </c>
      <c r="B75" s="32" t="str">
        <f t="shared" si="1"/>
        <v>08/2029</v>
      </c>
      <c r="C75" s="33">
        <f>SUMIF('מחשבון הלוואה'!$C$8:$C994,B75,'מחשבון הלוואה'!$G$8:$G994)+SUMIF('מחשבון הלוואה'!$M$8:$M994,B75,'מחשבון הלוואה'!$Q$8:$Q994)</f>
        <v>1523.860815</v>
      </c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>
      <c r="A76" s="31">
        <f>IFERROR(__xludf.DUMMYFUNCTION("""COMPUTED_VALUE"""),47381.0)</f>
        <v>47381</v>
      </c>
      <c r="B76" s="32" t="str">
        <f t="shared" si="1"/>
        <v>09/2029</v>
      </c>
      <c r="C76" s="33">
        <f>SUMIF('מחשבון הלוואה'!$C$8:$C994,B76,'מחשבון הלוואה'!$G$8:$G994)+SUMIF('מחשבון הלוואה'!$M$8:$M994,B76,'מחשבון הלוואה'!$Q$8:$Q994)</f>
        <v>1523.860815</v>
      </c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>
      <c r="A77" s="31">
        <f>IFERROR(__xludf.DUMMYFUNCTION("""COMPUTED_VALUE"""),47411.0)</f>
        <v>47411</v>
      </c>
      <c r="B77" s="32" t="str">
        <f t="shared" si="1"/>
        <v>10/2029</v>
      </c>
      <c r="C77" s="33">
        <f>SUMIF('מחשבון הלוואה'!$C$8:$C994,B77,'מחשבון הלוואה'!$G$8:$G994)+SUMIF('מחשבון הלוואה'!$M$8:$M994,B77,'מחשבון הלוואה'!$Q$8:$Q994)</f>
        <v>1523.860815</v>
      </c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>
      <c r="A78" s="31">
        <f>IFERROR(__xludf.DUMMYFUNCTION("""COMPUTED_VALUE"""),47442.0)</f>
        <v>47442</v>
      </c>
      <c r="B78" s="32" t="str">
        <f t="shared" si="1"/>
        <v>11/2029</v>
      </c>
      <c r="C78" s="33">
        <f>SUMIF('מחשבון הלוואה'!$C$8:$C994,B78,'מחשבון הלוואה'!$G$8:$G994)+SUMIF('מחשבון הלוואה'!$M$8:$M994,B78,'מחשבון הלוואה'!$Q$8:$Q994)</f>
        <v>1523.860815</v>
      </c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>
      <c r="A79" s="31">
        <f>IFERROR(__xludf.DUMMYFUNCTION("""COMPUTED_VALUE"""),47472.0)</f>
        <v>47472</v>
      </c>
      <c r="B79" s="32" t="str">
        <f t="shared" si="1"/>
        <v>12/2029</v>
      </c>
      <c r="C79" s="33">
        <f>SUMIF('מחשבון הלוואה'!$C$8:$C994,B79,'מחשבון הלוואה'!$G$8:$G994)+SUMIF('מחשבון הלוואה'!$M$8:$M994,B79,'מחשבון הלוואה'!$Q$8:$Q994)</f>
        <v>1523.860815</v>
      </c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>
      <c r="A80" s="31">
        <f>IFERROR(__xludf.DUMMYFUNCTION("""COMPUTED_VALUE"""),47503.0)</f>
        <v>47503</v>
      </c>
      <c r="B80" s="32" t="str">
        <f t="shared" si="1"/>
        <v>01/2030</v>
      </c>
      <c r="C80" s="33">
        <f>SUMIF('מחשבון הלוואה'!$C$8:$C994,B80,'מחשבון הלוואה'!$G$8:$G994)+SUMIF('מחשבון הלוואה'!$M$8:$M994,B80,'מחשבון הלוואה'!$Q$8:$Q994)</f>
        <v>1523.860815</v>
      </c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>
      <c r="A81" s="31">
        <f>IFERROR(__xludf.DUMMYFUNCTION("""COMPUTED_VALUE"""),47534.0)</f>
        <v>47534</v>
      </c>
      <c r="B81" s="32" t="str">
        <f t="shared" si="1"/>
        <v>02/2030</v>
      </c>
      <c r="C81" s="33">
        <f>SUMIF('מחשבון הלוואה'!$C$8:$C994,B81,'מחשבון הלוואה'!$G$8:$G994)+SUMIF('מחשבון הלוואה'!$M$8:$M994,B81,'מחשבון הלוואה'!$Q$8:$Q994)</f>
        <v>1523.860815</v>
      </c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>
      <c r="A82" s="31">
        <f>IFERROR(__xludf.DUMMYFUNCTION("""COMPUTED_VALUE"""),47562.0)</f>
        <v>47562</v>
      </c>
      <c r="B82" s="32" t="str">
        <f t="shared" si="1"/>
        <v>03/2030</v>
      </c>
      <c r="C82" s="33">
        <f>SUMIF('מחשבון הלוואה'!$C$8:$C994,B82,'מחשבון הלוואה'!$G$8:$G994)+SUMIF('מחשבון הלוואה'!$M$8:$M994,B82,'מחשבון הלוואה'!$Q$8:$Q994)</f>
        <v>1523.860815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>
      <c r="A83" s="31">
        <f>IFERROR(__xludf.DUMMYFUNCTION("""COMPUTED_VALUE"""),47593.0)</f>
        <v>47593</v>
      </c>
      <c r="B83" s="32" t="str">
        <f t="shared" si="1"/>
        <v>04/2030</v>
      </c>
      <c r="C83" s="33">
        <f>SUMIF('מחשבון הלוואה'!$C$8:$C994,B83,'מחשבון הלוואה'!$G$8:$G994)+SUMIF('מחשבון הלוואה'!$M$8:$M994,B83,'מחשבון הלוואה'!$Q$8:$Q994)</f>
        <v>1523.860815</v>
      </c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>
      <c r="A84" s="31">
        <f>IFERROR(__xludf.DUMMYFUNCTION("""COMPUTED_VALUE"""),47623.0)</f>
        <v>47623</v>
      </c>
      <c r="B84" s="32" t="str">
        <f t="shared" si="1"/>
        <v>05/2030</v>
      </c>
      <c r="C84" s="33">
        <f>SUMIF('מחשבון הלוואה'!$C$8:$C994,B84,'מחשבון הלוואה'!$G$8:$G994)+SUMIF('מחשבון הלוואה'!$M$8:$M994,B84,'מחשבון הלוואה'!$Q$8:$Q994)</f>
        <v>1523.860815</v>
      </c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>
      <c r="A85" s="31">
        <f>IFERROR(__xludf.DUMMYFUNCTION("""COMPUTED_VALUE"""),47654.0)</f>
        <v>47654</v>
      </c>
      <c r="B85" s="32" t="str">
        <f t="shared" si="1"/>
        <v>06/2030</v>
      </c>
      <c r="C85" s="33">
        <f>SUMIF('מחשבון הלוואה'!$C$8:$C994,B85,'מחשבון הלוואה'!$G$8:$G994)+SUMIF('מחשבון הלוואה'!$M$8:$M994,B85,'מחשבון הלוואה'!$Q$8:$Q994)</f>
        <v>1523.860815</v>
      </c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>
      <c r="A86" s="31">
        <f>IFERROR(__xludf.DUMMYFUNCTION("""COMPUTED_VALUE"""),47684.0)</f>
        <v>47684</v>
      </c>
      <c r="B86" s="32" t="str">
        <f t="shared" si="1"/>
        <v>07/2030</v>
      </c>
      <c r="C86" s="33">
        <f>SUMIF('מחשבון הלוואה'!$C$8:$C994,B86,'מחשבון הלוואה'!$G$8:$G994)+SUMIF('מחשבון הלוואה'!$M$8:$M994,B86,'מחשבון הלוואה'!$Q$8:$Q994)</f>
        <v>1523.860815</v>
      </c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>
      <c r="A87" s="31">
        <f>IFERROR(__xludf.DUMMYFUNCTION("""COMPUTED_VALUE"""),47715.0)</f>
        <v>47715</v>
      </c>
      <c r="B87" s="32" t="str">
        <f t="shared" si="1"/>
        <v>08/2030</v>
      </c>
      <c r="C87" s="33">
        <f>SUMIF('מחשבון הלוואה'!$C$8:$C994,B87,'מחשבון הלוואה'!$G$8:$G994)+SUMIF('מחשבון הלוואה'!$M$8:$M994,B87,'מחשבון הלוואה'!$Q$8:$Q994)</f>
        <v>1523.860815</v>
      </c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>
      <c r="A88" s="31">
        <f>IFERROR(__xludf.DUMMYFUNCTION("""COMPUTED_VALUE"""),47746.0)</f>
        <v>47746</v>
      </c>
      <c r="B88" s="32" t="str">
        <f t="shared" si="1"/>
        <v>09/2030</v>
      </c>
      <c r="C88" s="33">
        <f>SUMIF('מחשבון הלוואה'!$C$8:$C994,B88,'מחשבון הלוואה'!$G$8:$G994)+SUMIF('מחשבון הלוואה'!$M$8:$M994,B88,'מחשבון הלוואה'!$Q$8:$Q994)</f>
        <v>1523.860815</v>
      </c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>
      <c r="A89" s="31">
        <f>IFERROR(__xludf.DUMMYFUNCTION("""COMPUTED_VALUE"""),47776.0)</f>
        <v>47776</v>
      </c>
      <c r="B89" s="32" t="str">
        <f t="shared" si="1"/>
        <v>10/2030</v>
      </c>
      <c r="C89" s="33">
        <f>SUMIF('מחשבון הלוואה'!$C$8:$C994,B89,'מחשבון הלוואה'!$G$8:$G994)+SUMIF('מחשבון הלוואה'!$M$8:$M994,B89,'מחשבון הלוואה'!$Q$8:$Q994)</f>
        <v>1523.860815</v>
      </c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>
      <c r="A90" s="31">
        <f>IFERROR(__xludf.DUMMYFUNCTION("""COMPUTED_VALUE"""),47807.0)</f>
        <v>47807</v>
      </c>
      <c r="B90" s="32" t="str">
        <f t="shared" si="1"/>
        <v>11/2030</v>
      </c>
      <c r="C90" s="33">
        <f>SUMIF('מחשבון הלוואה'!$C$8:$C994,B90,'מחשבון הלוואה'!$G$8:$G994)+SUMIF('מחשבון הלוואה'!$M$8:$M994,B90,'מחשבון הלוואה'!$Q$8:$Q994)</f>
        <v>1523.860815</v>
      </c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>
      <c r="A91" s="31">
        <f>IFERROR(__xludf.DUMMYFUNCTION("""COMPUTED_VALUE"""),47837.0)</f>
        <v>47837</v>
      </c>
      <c r="B91" s="32" t="str">
        <f t="shared" si="1"/>
        <v>12/2030</v>
      </c>
      <c r="C91" s="33">
        <f>SUMIF('מחשבון הלוואה'!$C$8:$C994,B91,'מחשבון הלוואה'!$G$8:$G994)+SUMIF('מחשבון הלוואה'!$M$8:$M994,B91,'מחשבון הלוואה'!$Q$8:$Q994)</f>
        <v>1523.860815</v>
      </c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>
      <c r="A92" s="31">
        <f>IFERROR(__xludf.DUMMYFUNCTION("""COMPUTED_VALUE"""),47868.0)</f>
        <v>47868</v>
      </c>
      <c r="B92" s="32" t="str">
        <f t="shared" si="1"/>
        <v>01/2031</v>
      </c>
      <c r="C92" s="33">
        <f>SUMIF('מחשבון הלוואה'!$C$8:$C994,B92,'מחשבון הלוואה'!$G$8:$G994)+SUMIF('מחשבון הלוואה'!$M$8:$M994,B92,'מחשבון הלוואה'!$Q$8:$Q994)</f>
        <v>1523.860815</v>
      </c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>
      <c r="A93" s="31">
        <f>IFERROR(__xludf.DUMMYFUNCTION("""COMPUTED_VALUE"""),47899.0)</f>
        <v>47899</v>
      </c>
      <c r="B93" s="32" t="str">
        <f t="shared" si="1"/>
        <v>02/2031</v>
      </c>
      <c r="C93" s="33">
        <f>SUMIF('מחשבון הלוואה'!$C$8:$C994,B93,'מחשבון הלוואה'!$G$8:$G994)+SUMIF('מחשבון הלוואה'!$M$8:$M994,B93,'מחשבון הלוואה'!$Q$8:$Q994)</f>
        <v>1523.860815</v>
      </c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>
      <c r="A94" s="31">
        <f>IFERROR(__xludf.DUMMYFUNCTION("""COMPUTED_VALUE"""),47927.0)</f>
        <v>47927</v>
      </c>
      <c r="B94" s="32" t="str">
        <f t="shared" si="1"/>
        <v>03/2031</v>
      </c>
      <c r="C94" s="33">
        <f>SUMIF('מחשבון הלוואה'!$C$8:$C994,B94,'מחשבון הלוואה'!$G$8:$G994)+SUMIF('מחשבון הלוואה'!$M$8:$M994,B94,'מחשבון הלוואה'!$Q$8:$Q994)</f>
        <v>1523.860815</v>
      </c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>
      <c r="A95" s="31">
        <f>IFERROR(__xludf.DUMMYFUNCTION("""COMPUTED_VALUE"""),47958.0)</f>
        <v>47958</v>
      </c>
      <c r="B95" s="32" t="str">
        <f t="shared" si="1"/>
        <v>04/2031</v>
      </c>
      <c r="C95" s="33">
        <f>SUMIF('מחשבון הלוואה'!$C$8:$C994,B95,'מחשבון הלוואה'!$G$8:$G994)+SUMIF('מחשבון הלוואה'!$M$8:$M994,B95,'מחשבון הלוואה'!$Q$8:$Q994)</f>
        <v>1523.860815</v>
      </c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>
      <c r="A96" s="31">
        <f>IFERROR(__xludf.DUMMYFUNCTION("""COMPUTED_VALUE"""),47988.0)</f>
        <v>47988</v>
      </c>
      <c r="B96" s="32" t="str">
        <f t="shared" si="1"/>
        <v>05/2031</v>
      </c>
      <c r="C96" s="33">
        <f>SUMIF('מחשבון הלוואה'!$C$8:$C994,B96,'מחשבון הלוואה'!$G$8:$G994)+SUMIF('מחשבון הלוואה'!$M$8:$M994,B96,'מחשבון הלוואה'!$Q$8:$Q994)</f>
        <v>1523.860815</v>
      </c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>
      <c r="A97" s="31">
        <f>IFERROR(__xludf.DUMMYFUNCTION("""COMPUTED_VALUE"""),48019.0)</f>
        <v>48019</v>
      </c>
      <c r="B97" s="32" t="str">
        <f t="shared" si="1"/>
        <v>06/2031</v>
      </c>
      <c r="C97" s="33">
        <f>SUMIF('מחשבון הלוואה'!$C$8:$C994,B97,'מחשבון הלוואה'!$G$8:$G994)+SUMIF('מחשבון הלוואה'!$M$8:$M994,B97,'מחשבון הלוואה'!$Q$8:$Q994)</f>
        <v>1523.860815</v>
      </c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>
      <c r="A98" s="31">
        <f>IFERROR(__xludf.DUMMYFUNCTION("""COMPUTED_VALUE"""),48049.0)</f>
        <v>48049</v>
      </c>
      <c r="B98" s="32" t="str">
        <f t="shared" si="1"/>
        <v>07/2031</v>
      </c>
      <c r="C98" s="33">
        <f>SUMIF('מחשבון הלוואה'!$C$8:$C994,B98,'מחשבון הלוואה'!$G$8:$G994)+SUMIF('מחשבון הלוואה'!$M$8:$M994,B98,'מחשבון הלוואה'!$Q$8:$Q994)</f>
        <v>1523.860815</v>
      </c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>
      <c r="A99" s="31">
        <f>IFERROR(__xludf.DUMMYFUNCTION("""COMPUTED_VALUE"""),48080.0)</f>
        <v>48080</v>
      </c>
      <c r="B99" s="32" t="str">
        <f t="shared" si="1"/>
        <v>08/2031</v>
      </c>
      <c r="C99" s="33">
        <f>SUMIF('מחשבון הלוואה'!$C$8:$C994,B99,'מחשבון הלוואה'!$G$8:$G994)+SUMIF('מחשבון הלוואה'!$M$8:$M994,B99,'מחשבון הלוואה'!$Q$8:$Q994)</f>
        <v>1523.860815</v>
      </c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>
      <c r="A100" s="31">
        <f>IFERROR(__xludf.DUMMYFUNCTION("""COMPUTED_VALUE"""),48111.0)</f>
        <v>48111</v>
      </c>
      <c r="B100" s="32" t="str">
        <f t="shared" si="1"/>
        <v>09/2031</v>
      </c>
      <c r="C100" s="33">
        <f>SUMIF('מחשבון הלוואה'!$C$8:$C994,B100,'מחשבון הלוואה'!$G$8:$G994)+SUMIF('מחשבון הלוואה'!$M$8:$M994,B100,'מחשבון הלוואה'!$Q$8:$Q994)</f>
        <v>1523.860815</v>
      </c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>
      <c r="A101" s="31">
        <f>IFERROR(__xludf.DUMMYFUNCTION("""COMPUTED_VALUE"""),48141.0)</f>
        <v>48141</v>
      </c>
      <c r="B101" s="32" t="str">
        <f t="shared" si="1"/>
        <v>10/2031</v>
      </c>
      <c r="C101" s="33">
        <f>SUMIF('מחשבון הלוואה'!$C$8:$C994,B101,'מחשבון הלוואה'!$G$8:$G994)+SUMIF('מחשבון הלוואה'!$M$8:$M994,B101,'מחשבון הלוואה'!$Q$8:$Q994)</f>
        <v>1523.860815</v>
      </c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>
      <c r="A102" s="31">
        <f>IFERROR(__xludf.DUMMYFUNCTION("""COMPUTED_VALUE"""),48172.0)</f>
        <v>48172</v>
      </c>
      <c r="B102" s="32" t="str">
        <f t="shared" si="1"/>
        <v>11/2031</v>
      </c>
      <c r="C102" s="33">
        <f>SUMIF('מחשבון הלוואה'!$C$8:$C994,B102,'מחשבון הלוואה'!$G$8:$G994)+SUMIF('מחשבון הלוואה'!$M$8:$M994,B102,'מחשבון הלוואה'!$Q$8:$Q994)</f>
        <v>1523.860815</v>
      </c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>
      <c r="A103" s="31">
        <f>IFERROR(__xludf.DUMMYFUNCTION("""COMPUTED_VALUE"""),48202.0)</f>
        <v>48202</v>
      </c>
      <c r="B103" s="32" t="str">
        <f t="shared" si="1"/>
        <v>12/2031</v>
      </c>
      <c r="C103" s="33">
        <f>SUMIF('מחשבון הלוואה'!$C$8:$C994,B103,'מחשבון הלוואה'!$G$8:$G994)+SUMIF('מחשבון הלוואה'!$M$8:$M994,B103,'מחשבון הלוואה'!$Q$8:$Q994)</f>
        <v>1523.860815</v>
      </c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>
      <c r="A104" s="31">
        <f>IFERROR(__xludf.DUMMYFUNCTION("""COMPUTED_VALUE"""),48233.0)</f>
        <v>48233</v>
      </c>
      <c r="B104" s="32" t="str">
        <f t="shared" si="1"/>
        <v>01/2032</v>
      </c>
      <c r="C104" s="33">
        <f>SUMIF('מחשבון הלוואה'!$C$8:$C994,B104,'מחשבון הלוואה'!$G$8:$G994)+SUMIF('מחשבון הלוואה'!$M$8:$M994,B104,'מחשבון הלוואה'!$Q$8:$Q994)</f>
        <v>1523.860815</v>
      </c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>
      <c r="A105" s="31">
        <f>IFERROR(__xludf.DUMMYFUNCTION("""COMPUTED_VALUE"""),48264.0)</f>
        <v>48264</v>
      </c>
      <c r="B105" s="32" t="str">
        <f t="shared" si="1"/>
        <v>02/2032</v>
      </c>
      <c r="C105" s="33">
        <f>SUMIF('מחשבון הלוואה'!$C$8:$C994,B105,'מחשבון הלוואה'!$G$8:$G994)+SUMIF('מחשבון הלוואה'!$M$8:$M994,B105,'מחשבון הלוואה'!$Q$8:$Q994)</f>
        <v>1523.860815</v>
      </c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>
      <c r="A106" s="31">
        <f>IFERROR(__xludf.DUMMYFUNCTION("""COMPUTED_VALUE"""),48293.0)</f>
        <v>48293</v>
      </c>
      <c r="B106" s="32" t="str">
        <f t="shared" si="1"/>
        <v>03/2032</v>
      </c>
      <c r="C106" s="33">
        <f>SUMIF('מחשבון הלוואה'!$C$8:$C994,B106,'מחשבון הלוואה'!$G$8:$G994)+SUMIF('מחשבון הלוואה'!$M$8:$M994,B106,'מחשבון הלוואה'!$Q$8:$Q994)</f>
        <v>1523.860815</v>
      </c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>
      <c r="A107" s="31">
        <f>IFERROR(__xludf.DUMMYFUNCTION("""COMPUTED_VALUE"""),48324.0)</f>
        <v>48324</v>
      </c>
      <c r="B107" s="32" t="str">
        <f t="shared" si="1"/>
        <v>04/2032</v>
      </c>
      <c r="C107" s="33">
        <f>SUMIF('מחשבון הלוואה'!$C$8:$C994,B107,'מחשבון הלוואה'!$G$8:$G994)+SUMIF('מחשבון הלוואה'!$M$8:$M994,B107,'מחשבון הלוואה'!$Q$8:$Q994)</f>
        <v>1523.860815</v>
      </c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>
      <c r="A108" s="31">
        <f>IFERROR(__xludf.DUMMYFUNCTION("""COMPUTED_VALUE"""),48354.0)</f>
        <v>48354</v>
      </c>
      <c r="B108" s="32" t="str">
        <f t="shared" si="1"/>
        <v>05/2032</v>
      </c>
      <c r="C108" s="33">
        <f>SUMIF('מחשבון הלוואה'!$C$8:$C994,B108,'מחשבון הלוואה'!$G$8:$G994)+SUMIF('מחשבון הלוואה'!$M$8:$M994,B108,'מחשבון הלוואה'!$Q$8:$Q994)</f>
        <v>1523.860815</v>
      </c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>
      <c r="A109" s="31">
        <f>IFERROR(__xludf.DUMMYFUNCTION("""COMPUTED_VALUE"""),48385.0)</f>
        <v>48385</v>
      </c>
      <c r="B109" s="32" t="str">
        <f t="shared" si="1"/>
        <v>06/2032</v>
      </c>
      <c r="C109" s="33">
        <f>SUMIF('מחשבון הלוואה'!$C$8:$C994,B109,'מחשבון הלוואה'!$G$8:$G994)+SUMIF('מחשבון הלוואה'!$M$8:$M994,B109,'מחשבון הלוואה'!$Q$8:$Q994)</f>
        <v>1523.860815</v>
      </c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>
      <c r="A110" s="31">
        <f>IFERROR(__xludf.DUMMYFUNCTION("""COMPUTED_VALUE"""),48415.0)</f>
        <v>48415</v>
      </c>
      <c r="B110" s="32" t="str">
        <f t="shared" si="1"/>
        <v>07/2032</v>
      </c>
      <c r="C110" s="33">
        <f>SUMIF('מחשבון הלוואה'!$C$8:$C994,B110,'מחשבון הלוואה'!$G$8:$G994)+SUMIF('מחשבון הלוואה'!$M$8:$M994,B110,'מחשבון הלוואה'!$Q$8:$Q994)</f>
        <v>1523.860815</v>
      </c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>
      <c r="A111" s="31">
        <f>IFERROR(__xludf.DUMMYFUNCTION("""COMPUTED_VALUE"""),48446.0)</f>
        <v>48446</v>
      </c>
      <c r="B111" s="32" t="str">
        <f t="shared" si="1"/>
        <v>08/2032</v>
      </c>
      <c r="C111" s="33">
        <f>SUMIF('מחשבון הלוואה'!$C$8:$C994,B111,'מחשבון הלוואה'!$G$8:$G994)+SUMIF('מחשבון הלוואה'!$M$8:$M994,B111,'מחשבון הלוואה'!$Q$8:$Q994)</f>
        <v>1523.860815</v>
      </c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>
      <c r="A112" s="31">
        <f>IFERROR(__xludf.DUMMYFUNCTION("""COMPUTED_VALUE"""),48477.0)</f>
        <v>48477</v>
      </c>
      <c r="B112" s="32" t="str">
        <f t="shared" si="1"/>
        <v>09/2032</v>
      </c>
      <c r="C112" s="33">
        <f>SUMIF('מחשבון הלוואה'!$C$8:$C994,B112,'מחשבון הלוואה'!$G$8:$G994)+SUMIF('מחשבון הלוואה'!$M$8:$M994,B112,'מחשבון הלוואה'!$Q$8:$Q994)</f>
        <v>1523.860815</v>
      </c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>
      <c r="A113" s="31">
        <f>IFERROR(__xludf.DUMMYFUNCTION("""COMPUTED_VALUE"""),48507.0)</f>
        <v>48507</v>
      </c>
      <c r="B113" s="32" t="str">
        <f t="shared" si="1"/>
        <v>10/2032</v>
      </c>
      <c r="C113" s="33">
        <f>SUMIF('מחשבון הלוואה'!$C$8:$C994,B113,'מחשבון הלוואה'!$G$8:$G994)+SUMIF('מחשבון הלוואה'!$M$8:$M994,B113,'מחשבון הלוואה'!$Q$8:$Q994)</f>
        <v>1523.860815</v>
      </c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>
      <c r="A114" s="31">
        <f>IFERROR(__xludf.DUMMYFUNCTION("""COMPUTED_VALUE"""),48538.0)</f>
        <v>48538</v>
      </c>
      <c r="B114" s="32" t="str">
        <f t="shared" si="1"/>
        <v>11/2032</v>
      </c>
      <c r="C114" s="33">
        <f>SUMIF('מחשבון הלוואה'!$C$8:$C994,B114,'מחשבון הלוואה'!$G$8:$G994)+SUMIF('מחשבון הלוואה'!$M$8:$M994,B114,'מחשבון הלוואה'!$Q$8:$Q994)</f>
        <v>1523.860815</v>
      </c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>
      <c r="A115" s="31">
        <f>IFERROR(__xludf.DUMMYFUNCTION("""COMPUTED_VALUE"""),48568.0)</f>
        <v>48568</v>
      </c>
      <c r="B115" s="32" t="str">
        <f t="shared" si="1"/>
        <v>12/2032</v>
      </c>
      <c r="C115" s="33">
        <f>SUMIF('מחשבון הלוואה'!$C$8:$C994,B115,'מחשבון הלוואה'!$G$8:$G994)+SUMIF('מחשבון הלוואה'!$M$8:$M994,B115,'מחשבון הלוואה'!$Q$8:$Q994)</f>
        <v>1523.860815</v>
      </c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>
      <c r="A116" s="31">
        <f>IFERROR(__xludf.DUMMYFUNCTION("""COMPUTED_VALUE"""),48599.0)</f>
        <v>48599</v>
      </c>
      <c r="B116" s="32" t="str">
        <f t="shared" si="1"/>
        <v>01/2033</v>
      </c>
      <c r="C116" s="33">
        <f>SUMIF('מחשבון הלוואה'!$C$8:$C994,B116,'מחשבון הלוואה'!$G$8:$G994)+SUMIF('מחשבון הלוואה'!$M$8:$M994,B116,'מחשבון הלוואה'!$Q$8:$Q994)</f>
        <v>1523.860815</v>
      </c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>
      <c r="A117" s="31">
        <f>IFERROR(__xludf.DUMMYFUNCTION("""COMPUTED_VALUE"""),48630.0)</f>
        <v>48630</v>
      </c>
      <c r="B117" s="32" t="str">
        <f t="shared" si="1"/>
        <v>02/2033</v>
      </c>
      <c r="C117" s="33">
        <f>SUMIF('מחשבון הלוואה'!$C$8:$C994,B117,'מחשבון הלוואה'!$G$8:$G994)+SUMIF('מחשבון הלוואה'!$M$8:$M994,B117,'מחשבון הלוואה'!$Q$8:$Q994)</f>
        <v>1523.860815</v>
      </c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>
      <c r="A118" s="31">
        <f>IFERROR(__xludf.DUMMYFUNCTION("""COMPUTED_VALUE"""),48658.0)</f>
        <v>48658</v>
      </c>
      <c r="B118" s="32" t="str">
        <f t="shared" si="1"/>
        <v>03/2033</v>
      </c>
      <c r="C118" s="33">
        <f>SUMIF('מחשבון הלוואה'!$C$8:$C994,B118,'מחשבון הלוואה'!$G$8:$G994)+SUMIF('מחשבון הלוואה'!$M$8:$M994,B118,'מחשבון הלוואה'!$Q$8:$Q994)</f>
        <v>1523.860815</v>
      </c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>
      <c r="A119" s="31">
        <f>IFERROR(__xludf.DUMMYFUNCTION("""COMPUTED_VALUE"""),48689.0)</f>
        <v>48689</v>
      </c>
      <c r="B119" s="32" t="str">
        <f t="shared" si="1"/>
        <v>04/2033</v>
      </c>
      <c r="C119" s="33">
        <f>SUMIF('מחשבון הלוואה'!$C$8:$C994,B119,'מחשבון הלוואה'!$G$8:$G994)+SUMIF('מחשבון הלוואה'!$M$8:$M994,B119,'מחשבון הלוואה'!$Q$8:$Q994)</f>
        <v>1523.860815</v>
      </c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>
      <c r="A120" s="31">
        <f>IFERROR(__xludf.DUMMYFUNCTION("""COMPUTED_VALUE"""),48719.0)</f>
        <v>48719</v>
      </c>
      <c r="B120" s="32" t="str">
        <f t="shared" si="1"/>
        <v>05/2033</v>
      </c>
      <c r="C120" s="33">
        <f>SUMIF('מחשבון הלוואה'!$C$8:$C994,B120,'מחשבון הלוואה'!$G$8:$G994)+SUMIF('מחשבון הלוואה'!$M$8:$M994,B120,'מחשבון הלוואה'!$Q$8:$Q994)</f>
        <v>1523.860815</v>
      </c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>
      <c r="A121" s="31">
        <f>IFERROR(__xludf.DUMMYFUNCTION("""COMPUTED_VALUE"""),48750.0)</f>
        <v>48750</v>
      </c>
      <c r="B121" s="32" t="str">
        <f t="shared" si="1"/>
        <v>06/2033</v>
      </c>
      <c r="C121" s="33">
        <f>SUMIF('מחשבון הלוואה'!$C$8:$C994,B121,'מחשבון הלוואה'!$G$8:$G994)+SUMIF('מחשבון הלוואה'!$M$8:$M994,B121,'מחשבון הלוואה'!$Q$8:$Q994)</f>
        <v>1523.860815</v>
      </c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>
      <c r="A122" s="31">
        <f>IFERROR(__xludf.DUMMYFUNCTION("""COMPUTED_VALUE"""),48780.0)</f>
        <v>48780</v>
      </c>
      <c r="B122" s="32" t="str">
        <f t="shared" si="1"/>
        <v>07/2033</v>
      </c>
      <c r="C122" s="33">
        <f>SUMIF('מחשבון הלוואה'!$C$8:$C994,B122,'מחשבון הלוואה'!$G$8:$G994)+SUMIF('מחשבון הלוואה'!$M$8:$M994,B122,'מחשבון הלוואה'!$Q$8:$Q994)</f>
        <v>1523.860815</v>
      </c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>
      <c r="A123" s="31">
        <f>IFERROR(__xludf.DUMMYFUNCTION("""COMPUTED_VALUE"""),48811.0)</f>
        <v>48811</v>
      </c>
      <c r="B123" s="32" t="str">
        <f t="shared" si="1"/>
        <v>08/2033</v>
      </c>
      <c r="C123" s="33">
        <f>SUMIF('מחשבון הלוואה'!$C$8:$C994,B123,'מחשבון הלוואה'!$G$8:$G994)+SUMIF('מחשבון הלוואה'!$M$8:$M994,B123,'מחשבון הלוואה'!$Q$8:$Q994)</f>
        <v>1523.860815</v>
      </c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>
      <c r="A124" s="31">
        <f>IFERROR(__xludf.DUMMYFUNCTION("""COMPUTED_VALUE"""),48842.0)</f>
        <v>48842</v>
      </c>
      <c r="B124" s="32" t="str">
        <f t="shared" si="1"/>
        <v>09/2033</v>
      </c>
      <c r="C124" s="33">
        <f>SUMIF('מחשבון הלוואה'!$C$8:$C994,B124,'מחשבון הלוואה'!$G$8:$G994)+SUMIF('מחשבון הלוואה'!$M$8:$M994,B124,'מחשבון הלוואה'!$Q$8:$Q994)</f>
        <v>1523.860815</v>
      </c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>
      <c r="A125" s="31">
        <f>IFERROR(__xludf.DUMMYFUNCTION("""COMPUTED_VALUE"""),48872.0)</f>
        <v>48872</v>
      </c>
      <c r="B125" s="32" t="str">
        <f t="shared" si="1"/>
        <v>10/2033</v>
      </c>
      <c r="C125" s="33">
        <f>SUMIF('מחשבון הלוואה'!$C$8:$C994,B125,'מחשבון הלוואה'!$G$8:$G994)+SUMIF('מחשבון הלוואה'!$M$8:$M994,B125,'מחשבון הלוואה'!$Q$8:$Q994)</f>
        <v>1523.860815</v>
      </c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>
      <c r="A126" s="31">
        <f>IFERROR(__xludf.DUMMYFUNCTION("""COMPUTED_VALUE"""),48903.0)</f>
        <v>48903</v>
      </c>
      <c r="B126" s="32" t="str">
        <f t="shared" si="1"/>
        <v>11/2033</v>
      </c>
      <c r="C126" s="33">
        <f>SUMIF('מחשבון הלוואה'!$C$8:$C994,B126,'מחשבון הלוואה'!$G$8:$G994)+SUMIF('מחשבון הלוואה'!$M$8:$M994,B126,'מחשבון הלוואה'!$Q$8:$Q994)</f>
        <v>1523.860815</v>
      </c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>
      <c r="A127" s="31">
        <f>IFERROR(__xludf.DUMMYFUNCTION("""COMPUTED_VALUE"""),48933.0)</f>
        <v>48933</v>
      </c>
      <c r="B127" s="32" t="str">
        <f t="shared" si="1"/>
        <v>12/2033</v>
      </c>
      <c r="C127" s="33">
        <f>SUMIF('מחשבון הלוואה'!$C$8:$C994,B127,'מחשבון הלוואה'!$G$8:$G994)+SUMIF('מחשבון הלוואה'!$M$8:$M994,B127,'מחשבון הלוואה'!$Q$8:$Q994)</f>
        <v>1523.860815</v>
      </c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>
      <c r="A128" s="31">
        <f>IFERROR(__xludf.DUMMYFUNCTION("""COMPUTED_VALUE"""),48964.0)</f>
        <v>48964</v>
      </c>
      <c r="B128" s="32" t="str">
        <f t="shared" si="1"/>
        <v>01/2034</v>
      </c>
      <c r="C128" s="33">
        <f>SUMIF('מחשבון הלוואה'!$C$8:$C994,B128,'מחשבון הלוואה'!$G$8:$G994)+SUMIF('מחשבון הלוואה'!$M$8:$M994,B128,'מחשבון הלוואה'!$Q$8:$Q994)</f>
        <v>1523.860815</v>
      </c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>
      <c r="A129" s="31">
        <f>IFERROR(__xludf.DUMMYFUNCTION("""COMPUTED_VALUE"""),48995.0)</f>
        <v>48995</v>
      </c>
      <c r="B129" s="32" t="str">
        <f t="shared" si="1"/>
        <v>02/2034</v>
      </c>
      <c r="C129" s="33">
        <f>SUMIF('מחשבון הלוואה'!$C$8:$C994,B129,'מחשבון הלוואה'!$G$8:$G994)+SUMIF('מחשבון הלוואה'!$M$8:$M994,B129,'מחשבון הלוואה'!$Q$8:$Q994)</f>
        <v>1523.860815</v>
      </c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>
      <c r="A130" s="31">
        <f>IFERROR(__xludf.DUMMYFUNCTION("""COMPUTED_VALUE"""),49023.0)</f>
        <v>49023</v>
      </c>
      <c r="B130" s="32" t="str">
        <f t="shared" si="1"/>
        <v>03/2034</v>
      </c>
      <c r="C130" s="33">
        <f>SUMIF('מחשבון הלוואה'!$C$8:$C994,B130,'מחשבון הלוואה'!$G$8:$G994)+SUMIF('מחשבון הלוואה'!$M$8:$M994,B130,'מחשבון הלוואה'!$Q$8:$Q994)</f>
        <v>1523.860815</v>
      </c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>
      <c r="A131" s="31">
        <f>IFERROR(__xludf.DUMMYFUNCTION("""COMPUTED_VALUE"""),49054.0)</f>
        <v>49054</v>
      </c>
      <c r="B131" s="32" t="str">
        <f t="shared" si="1"/>
        <v>04/2034</v>
      </c>
      <c r="C131" s="33">
        <f>SUMIF('מחשבון הלוואה'!$C$8:$C994,B131,'מחשבון הלוואה'!$G$8:$G994)+SUMIF('מחשבון הלוואה'!$M$8:$M994,B131,'מחשבון הלוואה'!$Q$8:$Q994)</f>
        <v>1523.860815</v>
      </c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>
      <c r="A132" s="31">
        <f>IFERROR(__xludf.DUMMYFUNCTION("""COMPUTED_VALUE"""),49084.0)</f>
        <v>49084</v>
      </c>
      <c r="B132" s="32" t="str">
        <f t="shared" si="1"/>
        <v>05/2034</v>
      </c>
      <c r="C132" s="33">
        <f>SUMIF('מחשבון הלוואה'!$C$8:$C994,B132,'מחשבון הלוואה'!$G$8:$G994)+SUMIF('מחשבון הלוואה'!$M$8:$M994,B132,'מחשבון הלוואה'!$Q$8:$Q994)</f>
        <v>1523.860815</v>
      </c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>
      <c r="A133" s="31">
        <f>IFERROR(__xludf.DUMMYFUNCTION("""COMPUTED_VALUE"""),49115.0)</f>
        <v>49115</v>
      </c>
      <c r="B133" s="32" t="str">
        <f t="shared" si="1"/>
        <v>06/2034</v>
      </c>
      <c r="C133" s="33">
        <f>SUMIF('מחשבון הלוואה'!$C$8:$C994,B133,'מחשבון הלוואה'!$G$8:$G994)+SUMIF('מחשבון הלוואה'!$M$8:$M994,B133,'מחשבון הלוואה'!$Q$8:$Q994)</f>
        <v>1523.860815</v>
      </c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>
      <c r="A134" s="31">
        <f>IFERROR(__xludf.DUMMYFUNCTION("""COMPUTED_VALUE"""),49145.0)</f>
        <v>49145</v>
      </c>
      <c r="B134" s="32" t="str">
        <f t="shared" si="1"/>
        <v>07/2034</v>
      </c>
      <c r="C134" s="33">
        <f>SUMIF('מחשבון הלוואה'!$C$8:$C994,B134,'מחשבון הלוואה'!$G$8:$G994)+SUMIF('מחשבון הלוואה'!$M$8:$M994,B134,'מחשבון הלוואה'!$Q$8:$Q994)</f>
        <v>1523.860815</v>
      </c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>
      <c r="A135" s="31">
        <f>IFERROR(__xludf.DUMMYFUNCTION("""COMPUTED_VALUE"""),49176.0)</f>
        <v>49176</v>
      </c>
      <c r="B135" s="32" t="str">
        <f t="shared" si="1"/>
        <v>08/2034</v>
      </c>
      <c r="C135" s="33">
        <f>SUMIF('מחשבון הלוואה'!$C$8:$C994,B135,'מחשבון הלוואה'!$G$8:$G994)+SUMIF('מחשבון הלוואה'!$M$8:$M994,B135,'מחשבון הלוואה'!$Q$8:$Q994)</f>
        <v>1523.860815</v>
      </c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>
      <c r="A136" s="31">
        <f>IFERROR(__xludf.DUMMYFUNCTION("""COMPUTED_VALUE"""),49207.0)</f>
        <v>49207</v>
      </c>
      <c r="B136" s="32" t="str">
        <f t="shared" si="1"/>
        <v>09/2034</v>
      </c>
      <c r="C136" s="33">
        <f>SUMIF('מחשבון הלוואה'!$C$8:$C994,B136,'מחשבון הלוואה'!$G$8:$G994)+SUMIF('מחשבון הלוואה'!$M$8:$M994,B136,'מחשבון הלוואה'!$Q$8:$Q994)</f>
        <v>1523.860815</v>
      </c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>
      <c r="A137" s="31">
        <f>IFERROR(__xludf.DUMMYFUNCTION("""COMPUTED_VALUE"""),49237.0)</f>
        <v>49237</v>
      </c>
      <c r="B137" s="32" t="str">
        <f t="shared" si="1"/>
        <v>10/2034</v>
      </c>
      <c r="C137" s="33">
        <f>SUMIF('מחשבון הלוואה'!$C$8:$C994,B137,'מחשבון הלוואה'!$G$8:$G994)+SUMIF('מחשבון הלוואה'!$M$8:$M994,B137,'מחשבון הלוואה'!$Q$8:$Q994)</f>
        <v>1523.860815</v>
      </c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>
      <c r="A138" s="31">
        <f>IFERROR(__xludf.DUMMYFUNCTION("""COMPUTED_VALUE"""),49268.0)</f>
        <v>49268</v>
      </c>
      <c r="B138" s="32" t="str">
        <f t="shared" si="1"/>
        <v>11/2034</v>
      </c>
      <c r="C138" s="33">
        <f>SUMIF('מחשבון הלוואה'!$C$8:$C994,B138,'מחשבון הלוואה'!$G$8:$G994)+SUMIF('מחשבון הלוואה'!$M$8:$M994,B138,'מחשבון הלוואה'!$Q$8:$Q994)</f>
        <v>1523.860815</v>
      </c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>
      <c r="A139" s="31">
        <f>IFERROR(__xludf.DUMMYFUNCTION("""COMPUTED_VALUE"""),49298.0)</f>
        <v>49298</v>
      </c>
      <c r="B139" s="32" t="str">
        <f t="shared" si="1"/>
        <v>12/2034</v>
      </c>
      <c r="C139" s="33">
        <f>SUMIF('מחשבון הלוואה'!$C$8:$C994,B139,'מחשבון הלוואה'!$G$8:$G994)+SUMIF('מחשבון הלוואה'!$M$8:$M994,B139,'מחשבון הלוואה'!$Q$8:$Q994)</f>
        <v>1523.860815</v>
      </c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>
      <c r="A140" s="31">
        <f>IFERROR(__xludf.DUMMYFUNCTION("""COMPUTED_VALUE"""),49329.0)</f>
        <v>49329</v>
      </c>
      <c r="B140" s="32" t="str">
        <f t="shared" si="1"/>
        <v>01/2035</v>
      </c>
      <c r="C140" s="33">
        <f>SUMIF('מחשבון הלוואה'!$C$8:$C994,B140,'מחשבון הלוואה'!$G$8:$G994)+SUMIF('מחשבון הלוואה'!$M$8:$M994,B140,'מחשבון הלוואה'!$Q$8:$Q994)</f>
        <v>1523.860815</v>
      </c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>
      <c r="A141" s="31">
        <f>IFERROR(__xludf.DUMMYFUNCTION("""COMPUTED_VALUE"""),49360.0)</f>
        <v>49360</v>
      </c>
      <c r="B141" s="32" t="str">
        <f t="shared" si="1"/>
        <v>02/2035</v>
      </c>
      <c r="C141" s="33">
        <f>SUMIF('מחשבון הלוואה'!$C$8:$C994,B141,'מחשבון הלוואה'!$G$8:$G994)+SUMIF('מחשבון הלוואה'!$M$8:$M994,B141,'מחשבון הלוואה'!$Q$8:$Q994)</f>
        <v>1523.860815</v>
      </c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>
      <c r="A142" s="31">
        <f>IFERROR(__xludf.DUMMYFUNCTION("""COMPUTED_VALUE"""),49388.0)</f>
        <v>49388</v>
      </c>
      <c r="B142" s="32" t="str">
        <f t="shared" si="1"/>
        <v>03/2035</v>
      </c>
      <c r="C142" s="33">
        <f>SUMIF('מחשבון הלוואה'!$C$8:$C994,B142,'מחשבון הלוואה'!$G$8:$G994)+SUMIF('מחשבון הלוואה'!$M$8:$M994,B142,'מחשבון הלוואה'!$Q$8:$Q994)</f>
        <v>1523.860815</v>
      </c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>
      <c r="A143" s="31">
        <f>IFERROR(__xludf.DUMMYFUNCTION("""COMPUTED_VALUE"""),49419.0)</f>
        <v>49419</v>
      </c>
      <c r="B143" s="32" t="str">
        <f t="shared" si="1"/>
        <v>04/2035</v>
      </c>
      <c r="C143" s="33">
        <f>SUMIF('מחשבון הלוואה'!$C$8:$C994,B143,'מחשבון הלוואה'!$G$8:$G994)+SUMIF('מחשבון הלוואה'!$M$8:$M994,B143,'מחשבון הלוואה'!$Q$8:$Q994)</f>
        <v>1523.860815</v>
      </c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>
      <c r="A144" s="31">
        <f>IFERROR(__xludf.DUMMYFUNCTION("""COMPUTED_VALUE"""),49449.0)</f>
        <v>49449</v>
      </c>
      <c r="B144" s="32" t="str">
        <f t="shared" si="1"/>
        <v>05/2035</v>
      </c>
      <c r="C144" s="33">
        <f>SUMIF('מחשבון הלוואה'!$C$8:$C994,B144,'מחשבון הלוואה'!$G$8:$G994)+SUMIF('מחשבון הלוואה'!$M$8:$M994,B144,'מחשבון הלוואה'!$Q$8:$Q994)</f>
        <v>1523.860815</v>
      </c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>
      <c r="A145" s="31">
        <f>IFERROR(__xludf.DUMMYFUNCTION("""COMPUTED_VALUE"""),49480.0)</f>
        <v>49480</v>
      </c>
      <c r="B145" s="32" t="str">
        <f t="shared" si="1"/>
        <v>06/2035</v>
      </c>
      <c r="C145" s="33">
        <f>SUMIF('מחשבון הלוואה'!$C$8:$C994,B145,'מחשבון הלוואה'!$G$8:$G994)+SUMIF('מחשבון הלוואה'!$M$8:$M994,B145,'מחשבון הלוואה'!$Q$8:$Q994)</f>
        <v>1523.860815</v>
      </c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>
      <c r="A146" s="31">
        <f>IFERROR(__xludf.DUMMYFUNCTION("""COMPUTED_VALUE"""),49510.0)</f>
        <v>49510</v>
      </c>
      <c r="B146" s="32" t="str">
        <f t="shared" si="1"/>
        <v>07/2035</v>
      </c>
      <c r="C146" s="33">
        <f>SUMIF('מחשבון הלוואה'!$C$8:$C994,B146,'מחשבון הלוואה'!$G$8:$G994)+SUMIF('מחשבון הלוואה'!$M$8:$M994,B146,'מחשבון הלוואה'!$Q$8:$Q994)</f>
        <v>1523.860815</v>
      </c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>
      <c r="A147" s="31">
        <f>IFERROR(__xludf.DUMMYFUNCTION("""COMPUTED_VALUE"""),49541.0)</f>
        <v>49541</v>
      </c>
      <c r="B147" s="32" t="str">
        <f t="shared" si="1"/>
        <v>08/2035</v>
      </c>
      <c r="C147" s="33">
        <f>SUMIF('מחשבון הלוואה'!$C$8:$C994,B147,'מחשבון הלוואה'!$G$8:$G994)+SUMIF('מחשבון הלוואה'!$M$8:$M994,B147,'מחשבון הלוואה'!$Q$8:$Q994)</f>
        <v>1523.860815</v>
      </c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>
      <c r="A148" s="31">
        <f>IFERROR(__xludf.DUMMYFUNCTION("""COMPUTED_VALUE"""),49572.0)</f>
        <v>49572</v>
      </c>
      <c r="B148" s="32" t="str">
        <f t="shared" si="1"/>
        <v>09/2035</v>
      </c>
      <c r="C148" s="33">
        <f>SUMIF('מחשבון הלוואה'!$C$8:$C994,B148,'מחשבון הלוואה'!$G$8:$G994)+SUMIF('מחשבון הלוואה'!$M$8:$M994,B148,'מחשבון הלוואה'!$Q$8:$Q994)</f>
        <v>1523.860815</v>
      </c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>
      <c r="A149" s="31">
        <f>IFERROR(__xludf.DUMMYFUNCTION("""COMPUTED_VALUE"""),49602.0)</f>
        <v>49602</v>
      </c>
      <c r="B149" s="32" t="str">
        <f t="shared" si="1"/>
        <v>10/2035</v>
      </c>
      <c r="C149" s="33">
        <f>SUMIF('מחשבון הלוואה'!$C$8:$C994,B149,'מחשבון הלוואה'!$G$8:$G994)+SUMIF('מחשבון הלוואה'!$M$8:$M994,B149,'מחשבון הלוואה'!$Q$8:$Q994)</f>
        <v>1523.860815</v>
      </c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>
      <c r="A150" s="31">
        <f>IFERROR(__xludf.DUMMYFUNCTION("""COMPUTED_VALUE"""),49633.0)</f>
        <v>49633</v>
      </c>
      <c r="B150" s="32" t="str">
        <f t="shared" si="1"/>
        <v>11/2035</v>
      </c>
      <c r="C150" s="33">
        <f>SUMIF('מחשבון הלוואה'!$C$8:$C994,B150,'מחשבון הלוואה'!$G$8:$G994)+SUMIF('מחשבון הלוואה'!$M$8:$M994,B150,'מחשבון הלוואה'!$Q$8:$Q994)</f>
        <v>1523.860815</v>
      </c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>
      <c r="A151" s="31">
        <f>IFERROR(__xludf.DUMMYFUNCTION("""COMPUTED_VALUE"""),49663.0)</f>
        <v>49663</v>
      </c>
      <c r="B151" s="32" t="str">
        <f t="shared" si="1"/>
        <v>12/2035</v>
      </c>
      <c r="C151" s="33">
        <f>SUMIF('מחשבון הלוואה'!$C$8:$C994,B151,'מחשבון הלוואה'!$G$8:$G994)+SUMIF('מחשבון הלוואה'!$M$8:$M994,B151,'מחשבון הלוואה'!$Q$8:$Q994)</f>
        <v>1523.860815</v>
      </c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>
      <c r="A152" s="31">
        <f>IFERROR(__xludf.DUMMYFUNCTION("""COMPUTED_VALUE"""),49694.0)</f>
        <v>49694</v>
      </c>
      <c r="B152" s="32" t="str">
        <f t="shared" si="1"/>
        <v>01/2036</v>
      </c>
      <c r="C152" s="33">
        <f>SUMIF('מחשבון הלוואה'!$C$8:$C994,B152,'מחשבון הלוואה'!$G$8:$G994)+SUMIF('מחשבון הלוואה'!$M$8:$M994,B152,'מחשבון הלוואה'!$Q$8:$Q994)</f>
        <v>1523.860815</v>
      </c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>
      <c r="A153" s="31">
        <f>IFERROR(__xludf.DUMMYFUNCTION("""COMPUTED_VALUE"""),49725.0)</f>
        <v>49725</v>
      </c>
      <c r="B153" s="32" t="str">
        <f t="shared" si="1"/>
        <v>02/2036</v>
      </c>
      <c r="C153" s="33">
        <f>SUMIF('מחשבון הלוואה'!$C$8:$C994,B153,'מחשבון הלוואה'!$G$8:$G994)+SUMIF('מחשבון הלוואה'!$M$8:$M994,B153,'מחשבון הלוואה'!$Q$8:$Q994)</f>
        <v>1523.860815</v>
      </c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>
      <c r="A154" s="31">
        <f>IFERROR(__xludf.DUMMYFUNCTION("""COMPUTED_VALUE"""),49754.0)</f>
        <v>49754</v>
      </c>
      <c r="B154" s="32" t="str">
        <f t="shared" si="1"/>
        <v>03/2036</v>
      </c>
      <c r="C154" s="33">
        <f>SUMIF('מחשבון הלוואה'!$C$8:$C994,B154,'מחשבון הלוואה'!$G$8:$G994)+SUMIF('מחשבון הלוואה'!$M$8:$M994,B154,'מחשבון הלוואה'!$Q$8:$Q994)</f>
        <v>1523.860815</v>
      </c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>
      <c r="A155" s="31">
        <f>IFERROR(__xludf.DUMMYFUNCTION("""COMPUTED_VALUE"""),49785.0)</f>
        <v>49785</v>
      </c>
      <c r="B155" s="32" t="str">
        <f t="shared" si="1"/>
        <v>04/2036</v>
      </c>
      <c r="C155" s="33">
        <f>SUMIF('מחשבון הלוואה'!$C$8:$C994,B155,'מחשבון הלוואה'!$G$8:$G994)+SUMIF('מחשבון הלוואה'!$M$8:$M994,B155,'מחשבון הלוואה'!$Q$8:$Q994)</f>
        <v>1523.860815</v>
      </c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>
      <c r="A156" s="31">
        <f>IFERROR(__xludf.DUMMYFUNCTION("""COMPUTED_VALUE"""),49815.0)</f>
        <v>49815</v>
      </c>
      <c r="B156" s="32" t="str">
        <f t="shared" si="1"/>
        <v>05/2036</v>
      </c>
      <c r="C156" s="33">
        <f>SUMIF('מחשבון הלוואה'!$C$8:$C994,B156,'מחשבון הלוואה'!$G$8:$G994)+SUMIF('מחשבון הלוואה'!$M$8:$M994,B156,'מחשבון הלוואה'!$Q$8:$Q994)</f>
        <v>1523.860815</v>
      </c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>
      <c r="A157" s="31">
        <f>IFERROR(__xludf.DUMMYFUNCTION("""COMPUTED_VALUE"""),49846.0)</f>
        <v>49846</v>
      </c>
      <c r="B157" s="32" t="str">
        <f t="shared" si="1"/>
        <v>06/2036</v>
      </c>
      <c r="C157" s="33">
        <f>SUMIF('מחשבון הלוואה'!$C$8:$C994,B157,'מחשבון הלוואה'!$G$8:$G994)+SUMIF('מחשבון הלוואה'!$M$8:$M994,B157,'מחשבון הלוואה'!$Q$8:$Q994)</f>
        <v>1523.860815</v>
      </c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>
      <c r="A158" s="31">
        <f>IFERROR(__xludf.DUMMYFUNCTION("""COMPUTED_VALUE"""),49876.0)</f>
        <v>49876</v>
      </c>
      <c r="B158" s="32" t="str">
        <f t="shared" si="1"/>
        <v>07/2036</v>
      </c>
      <c r="C158" s="33">
        <f>SUMIF('מחשבון הלוואה'!$C$8:$C994,B158,'מחשבון הלוואה'!$G$8:$G994)+SUMIF('מחשבון הלוואה'!$M$8:$M994,B158,'מחשבון הלוואה'!$Q$8:$Q994)</f>
        <v>1523.860815</v>
      </c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>
      <c r="A159" s="31">
        <f>IFERROR(__xludf.DUMMYFUNCTION("""COMPUTED_VALUE"""),49907.0)</f>
        <v>49907</v>
      </c>
      <c r="B159" s="32" t="str">
        <f t="shared" si="1"/>
        <v>08/2036</v>
      </c>
      <c r="C159" s="33">
        <f>SUMIF('מחשבון הלוואה'!$C$8:$C994,B159,'מחשבון הלוואה'!$G$8:$G994)+SUMIF('מחשבון הלוואה'!$M$8:$M994,B159,'מחשבון הלוואה'!$Q$8:$Q994)</f>
        <v>1523.860815</v>
      </c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>
      <c r="A160" s="31">
        <f>IFERROR(__xludf.DUMMYFUNCTION("""COMPUTED_VALUE"""),49938.0)</f>
        <v>49938</v>
      </c>
      <c r="B160" s="32" t="str">
        <f t="shared" si="1"/>
        <v>09/2036</v>
      </c>
      <c r="C160" s="33">
        <f>SUMIF('מחשבון הלוואה'!$C$8:$C994,B160,'מחשבון הלוואה'!$G$8:$G994)+SUMIF('מחשבון הלוואה'!$M$8:$M994,B160,'מחשבון הלוואה'!$Q$8:$Q994)</f>
        <v>1523.860815</v>
      </c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>
      <c r="A161" s="31">
        <f>IFERROR(__xludf.DUMMYFUNCTION("""COMPUTED_VALUE"""),49968.0)</f>
        <v>49968</v>
      </c>
      <c r="B161" s="32" t="str">
        <f t="shared" si="1"/>
        <v>10/2036</v>
      </c>
      <c r="C161" s="33">
        <f>SUMIF('מחשבון הלוואה'!$C$8:$C994,B161,'מחשבון הלוואה'!$G$8:$G994)+SUMIF('מחשבון הלוואה'!$M$8:$M994,B161,'מחשבון הלוואה'!$Q$8:$Q994)</f>
        <v>1523.860815</v>
      </c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>
      <c r="A162" s="31">
        <f>IFERROR(__xludf.DUMMYFUNCTION("""COMPUTED_VALUE"""),49999.0)</f>
        <v>49999</v>
      </c>
      <c r="B162" s="32" t="str">
        <f t="shared" si="1"/>
        <v>11/2036</v>
      </c>
      <c r="C162" s="33">
        <f>SUMIF('מחשבון הלוואה'!$C$8:$C994,B162,'מחשבון הלוואה'!$G$8:$G994)+SUMIF('מחשבון הלוואה'!$M$8:$M994,B162,'מחשבון הלוואה'!$Q$8:$Q994)</f>
        <v>1523.860815</v>
      </c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>
      <c r="A163" s="31">
        <f>IFERROR(__xludf.DUMMYFUNCTION("""COMPUTED_VALUE"""),50029.0)</f>
        <v>50029</v>
      </c>
      <c r="B163" s="32" t="str">
        <f t="shared" si="1"/>
        <v>12/2036</v>
      </c>
      <c r="C163" s="33">
        <f>SUMIF('מחשבון הלוואה'!$C$8:$C994,B163,'מחשבון הלוואה'!$G$8:$G994)+SUMIF('מחשבון הלוואה'!$M$8:$M994,B163,'מחשבון הלוואה'!$Q$8:$Q994)</f>
        <v>1523.860815</v>
      </c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>
      <c r="A164" s="31">
        <f>IFERROR(__xludf.DUMMYFUNCTION("""COMPUTED_VALUE"""),50060.0)</f>
        <v>50060</v>
      </c>
      <c r="B164" s="32" t="str">
        <f t="shared" si="1"/>
        <v>01/2037</v>
      </c>
      <c r="C164" s="33">
        <f>SUMIF('מחשבון הלוואה'!$C$8:$C994,B164,'מחשבון הלוואה'!$G$8:$G994)+SUMIF('מחשבון הלוואה'!$M$8:$M994,B164,'מחשבון הלוואה'!$Q$8:$Q994)</f>
        <v>1523.860815</v>
      </c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>
      <c r="A165" s="31">
        <f>IFERROR(__xludf.DUMMYFUNCTION("""COMPUTED_VALUE"""),50091.0)</f>
        <v>50091</v>
      </c>
      <c r="B165" s="32" t="str">
        <f t="shared" si="1"/>
        <v>02/2037</v>
      </c>
      <c r="C165" s="33">
        <f>SUMIF('מחשבון הלוואה'!$C$8:$C994,B165,'מחשבון הלוואה'!$G$8:$G994)+SUMIF('מחשבון הלוואה'!$M$8:$M994,B165,'מחשבון הלוואה'!$Q$8:$Q994)</f>
        <v>1523.860815</v>
      </c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>
      <c r="A166" s="31">
        <f>IFERROR(__xludf.DUMMYFUNCTION("""COMPUTED_VALUE"""),50119.0)</f>
        <v>50119</v>
      </c>
      <c r="B166" s="32" t="str">
        <f t="shared" si="1"/>
        <v>03/2037</v>
      </c>
      <c r="C166" s="33">
        <f>SUMIF('מחשבון הלוואה'!$C$8:$C994,B166,'מחשבון הלוואה'!$G$8:$G994)+SUMIF('מחשבון הלוואה'!$M$8:$M994,B166,'מחשבון הלוואה'!$Q$8:$Q994)</f>
        <v>1523.860815</v>
      </c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>
      <c r="A167" s="31">
        <f>IFERROR(__xludf.DUMMYFUNCTION("""COMPUTED_VALUE"""),50150.0)</f>
        <v>50150</v>
      </c>
      <c r="B167" s="32" t="str">
        <f t="shared" si="1"/>
        <v>04/2037</v>
      </c>
      <c r="C167" s="33">
        <f>SUMIF('מחשבון הלוואה'!$C$8:$C994,B167,'מחשבון הלוואה'!$G$8:$G994)+SUMIF('מחשבון הלוואה'!$M$8:$M994,B167,'מחשבון הלוואה'!$Q$8:$Q994)</f>
        <v>1523.860815</v>
      </c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>
      <c r="A168" s="31">
        <f>IFERROR(__xludf.DUMMYFUNCTION("""COMPUTED_VALUE"""),50180.0)</f>
        <v>50180</v>
      </c>
      <c r="B168" s="32" t="str">
        <f t="shared" si="1"/>
        <v>05/2037</v>
      </c>
      <c r="C168" s="33">
        <f>SUMIF('מחשבון הלוואה'!$C$8:$C994,B168,'מחשבון הלוואה'!$G$8:$G994)+SUMIF('מחשבון הלוואה'!$M$8:$M994,B168,'מחשבון הלוואה'!$Q$8:$Q994)</f>
        <v>1523.860815</v>
      </c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>
      <c r="A169" s="31">
        <f>IFERROR(__xludf.DUMMYFUNCTION("""COMPUTED_VALUE"""),50211.0)</f>
        <v>50211</v>
      </c>
      <c r="B169" s="32" t="str">
        <f t="shared" si="1"/>
        <v>06/2037</v>
      </c>
      <c r="C169" s="33">
        <f>SUMIF('מחשבון הלוואה'!$C$8:$C994,B169,'מחשבון הלוואה'!$G$8:$G994)+SUMIF('מחשבון הלוואה'!$M$8:$M994,B169,'מחשבון הלוואה'!$Q$8:$Q994)</f>
        <v>1523.860815</v>
      </c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>
      <c r="A170" s="31">
        <f>IFERROR(__xludf.DUMMYFUNCTION("""COMPUTED_VALUE"""),50241.0)</f>
        <v>50241</v>
      </c>
      <c r="B170" s="32" t="str">
        <f t="shared" si="1"/>
        <v>07/2037</v>
      </c>
      <c r="C170" s="33">
        <f>SUMIF('מחשבון הלוואה'!$C$8:$C994,B170,'מחשבון הלוואה'!$G$8:$G994)+SUMIF('מחשבון הלוואה'!$M$8:$M994,B170,'מחשבון הלוואה'!$Q$8:$Q994)</f>
        <v>1523.860815</v>
      </c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>
      <c r="A171" s="31">
        <f>IFERROR(__xludf.DUMMYFUNCTION("""COMPUTED_VALUE"""),50272.0)</f>
        <v>50272</v>
      </c>
      <c r="B171" s="32" t="str">
        <f t="shared" si="1"/>
        <v>08/2037</v>
      </c>
      <c r="C171" s="33">
        <f>SUMIF('מחשבון הלוואה'!$C$8:$C994,B171,'מחשבון הלוואה'!$G$8:$G994)+SUMIF('מחשבון הלוואה'!$M$8:$M994,B171,'מחשבון הלוואה'!$Q$8:$Q994)</f>
        <v>1523.860815</v>
      </c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>
      <c r="A172" s="31">
        <f>IFERROR(__xludf.DUMMYFUNCTION("""COMPUTED_VALUE"""),50303.0)</f>
        <v>50303</v>
      </c>
      <c r="B172" s="32" t="str">
        <f t="shared" si="1"/>
        <v>09/2037</v>
      </c>
      <c r="C172" s="33">
        <f>SUMIF('מחשבון הלוואה'!$C$8:$C994,B172,'מחשבון הלוואה'!$G$8:$G994)+SUMIF('מחשבון הלוואה'!$M$8:$M994,B172,'מחשבון הלוואה'!$Q$8:$Q994)</f>
        <v>1523.860815</v>
      </c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>
      <c r="A173" s="31">
        <f>IFERROR(__xludf.DUMMYFUNCTION("""COMPUTED_VALUE"""),50333.0)</f>
        <v>50333</v>
      </c>
      <c r="B173" s="32" t="str">
        <f t="shared" si="1"/>
        <v>10/2037</v>
      </c>
      <c r="C173" s="33">
        <f>SUMIF('מחשבון הלוואה'!$C$8:$C994,B173,'מחשבון הלוואה'!$G$8:$G994)+SUMIF('מחשבון הלוואה'!$M$8:$M994,B173,'מחשבון הלוואה'!$Q$8:$Q994)</f>
        <v>1523.860815</v>
      </c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>
      <c r="A174" s="31">
        <f>IFERROR(__xludf.DUMMYFUNCTION("""COMPUTED_VALUE"""),50364.0)</f>
        <v>50364</v>
      </c>
      <c r="B174" s="32" t="str">
        <f t="shared" si="1"/>
        <v>11/2037</v>
      </c>
      <c r="C174" s="33">
        <f>SUMIF('מחשבון הלוואה'!$C$8:$C994,B174,'מחשבון הלוואה'!$G$8:$G994)+SUMIF('מחשבון הלוואה'!$M$8:$M994,B174,'מחשבון הלוואה'!$Q$8:$Q994)</f>
        <v>1523.860815</v>
      </c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>
      <c r="A175" s="31">
        <f>IFERROR(__xludf.DUMMYFUNCTION("""COMPUTED_VALUE"""),50394.0)</f>
        <v>50394</v>
      </c>
      <c r="B175" s="32" t="str">
        <f t="shared" si="1"/>
        <v>12/2037</v>
      </c>
      <c r="C175" s="33">
        <f>SUMIF('מחשבון הלוואה'!$C$8:$C994,B175,'מחשבון הלוואה'!$G$8:$G994)+SUMIF('מחשבון הלוואה'!$M$8:$M994,B175,'מחשבון הלוואה'!$Q$8:$Q994)</f>
        <v>1523.860815</v>
      </c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>
      <c r="A176" s="31">
        <f>IFERROR(__xludf.DUMMYFUNCTION("""COMPUTED_VALUE"""),50425.0)</f>
        <v>50425</v>
      </c>
      <c r="B176" s="32" t="str">
        <f t="shared" si="1"/>
        <v>01/2038</v>
      </c>
      <c r="C176" s="33">
        <f>SUMIF('מחשבון הלוואה'!$C$8:$C994,B176,'מחשבון הלוואה'!$G$8:$G994)+SUMIF('מחשבון הלוואה'!$M$8:$M994,B176,'מחשבון הלוואה'!$Q$8:$Q994)</f>
        <v>1523.860815</v>
      </c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>
      <c r="A177" s="31">
        <f>IFERROR(__xludf.DUMMYFUNCTION("""COMPUTED_VALUE"""),50456.0)</f>
        <v>50456</v>
      </c>
      <c r="B177" s="32" t="str">
        <f t="shared" si="1"/>
        <v>02/2038</v>
      </c>
      <c r="C177" s="33">
        <f>SUMIF('מחשבון הלוואה'!$C$8:$C994,B177,'מחשבון הלוואה'!$G$8:$G994)+SUMIF('מחשבון הלוואה'!$M$8:$M994,B177,'מחשבון הלוואה'!$Q$8:$Q994)</f>
        <v>1523.860815</v>
      </c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>
      <c r="A178" s="31">
        <f>IFERROR(__xludf.DUMMYFUNCTION("""COMPUTED_VALUE"""),50484.0)</f>
        <v>50484</v>
      </c>
      <c r="B178" s="32" t="str">
        <f t="shared" si="1"/>
        <v>03/2038</v>
      </c>
      <c r="C178" s="33">
        <f>SUMIF('מחשבון הלוואה'!$C$8:$C994,B178,'מחשבון הלוואה'!$G$8:$G994)+SUMIF('מחשבון הלוואה'!$M$8:$M994,B178,'מחשבון הלוואה'!$Q$8:$Q994)</f>
        <v>1523.860815</v>
      </c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>
      <c r="A179" s="31">
        <f>IFERROR(__xludf.DUMMYFUNCTION("""COMPUTED_VALUE"""),50515.0)</f>
        <v>50515</v>
      </c>
      <c r="B179" s="32" t="str">
        <f t="shared" si="1"/>
        <v>04/2038</v>
      </c>
      <c r="C179" s="33">
        <f>SUMIF('מחשבון הלוואה'!$C$8:$C994,B179,'מחשבון הלוואה'!$G$8:$G994)+SUMIF('מחשבון הלוואה'!$M$8:$M994,B179,'מחשבון הלוואה'!$Q$8:$Q994)</f>
        <v>1523.860815</v>
      </c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>
      <c r="A180" s="31">
        <f>IFERROR(__xludf.DUMMYFUNCTION("""COMPUTED_VALUE"""),50545.0)</f>
        <v>50545</v>
      </c>
      <c r="B180" s="32" t="str">
        <f t="shared" si="1"/>
        <v>05/2038</v>
      </c>
      <c r="C180" s="33">
        <f>SUMIF('מחשבון הלוואה'!$C$8:$C994,B180,'מחשבון הלוואה'!$G$8:$G994)+SUMIF('מחשבון הלוואה'!$M$8:$M994,B180,'מחשבון הלוואה'!$Q$8:$Q994)</f>
        <v>1523.860815</v>
      </c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>
      <c r="A181" s="31">
        <f>IFERROR(__xludf.DUMMYFUNCTION("""COMPUTED_VALUE"""),50576.0)</f>
        <v>50576</v>
      </c>
      <c r="B181" s="32" t="str">
        <f t="shared" si="1"/>
        <v>06/2038</v>
      </c>
      <c r="C181" s="33">
        <f>SUMIF('מחשבון הלוואה'!$C$8:$C994,B181,'מחשבון הלוואה'!$G$8:$G994)+SUMIF('מחשבון הלוואה'!$M$8:$M994,B181,'מחשבון הלוואה'!$Q$8:$Q994)</f>
        <v>1523.860815</v>
      </c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>
      <c r="A182" s="31">
        <f>IFERROR(__xludf.DUMMYFUNCTION("""COMPUTED_VALUE"""),50606.0)</f>
        <v>50606</v>
      </c>
      <c r="B182" s="32" t="str">
        <f t="shared" si="1"/>
        <v>07/2038</v>
      </c>
      <c r="C182" s="33">
        <f>SUMIF('מחשבון הלוואה'!$C$8:$C994,B182,'מחשבון הלוואה'!$G$8:$G994)+SUMIF('מחשבון הלוואה'!$M$8:$M994,B182,'מחשבון הלוואה'!$Q$8:$Q994)</f>
        <v>1523.860815</v>
      </c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>
      <c r="A183" s="31">
        <f>IFERROR(__xludf.DUMMYFUNCTION("""COMPUTED_VALUE"""),50637.0)</f>
        <v>50637</v>
      </c>
      <c r="B183" s="32" t="str">
        <f t="shared" si="1"/>
        <v>08/2038</v>
      </c>
      <c r="C183" s="33">
        <f>SUMIF('מחשבון הלוואה'!$C$8:$C994,B183,'מחשבון הלוואה'!$G$8:$G994)+SUMIF('מחשבון הלוואה'!$M$8:$M994,B183,'מחשבון הלוואה'!$Q$8:$Q994)</f>
        <v>1523.860815</v>
      </c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>
      <c r="A184" s="31">
        <f>IFERROR(__xludf.DUMMYFUNCTION("""COMPUTED_VALUE"""),50668.0)</f>
        <v>50668</v>
      </c>
      <c r="B184" s="32" t="str">
        <f t="shared" si="1"/>
        <v>09/2038</v>
      </c>
      <c r="C184" s="33">
        <f>SUMIF('מחשבון הלוואה'!$C$8:$C994,B184,'מחשבון הלוואה'!$G$8:$G994)+SUMIF('מחשבון הלוואה'!$M$8:$M994,B184,'מחשבון הלוואה'!$Q$8:$Q994)</f>
        <v>1523.860815</v>
      </c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>
      <c r="A185" s="35" t="str">
        <f>IFERROR(__xludf.DUMMYFUNCTION("""COMPUTED_VALUE"""),"")</f>
        <v/>
      </c>
      <c r="B185" s="36"/>
      <c r="C185" s="37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>
      <c r="A186" s="35"/>
      <c r="B186" s="36"/>
      <c r="C186" s="37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>
      <c r="A187" s="35"/>
      <c r="B187" s="36"/>
      <c r="C187" s="37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>
      <c r="A188" s="35"/>
      <c r="B188" s="36"/>
      <c r="C188" s="37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>
      <c r="A189" s="35"/>
      <c r="B189" s="36"/>
      <c r="C189" s="37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>
      <c r="A190" s="35"/>
      <c r="B190" s="36"/>
      <c r="C190" s="37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>
      <c r="A191" s="35"/>
      <c r="B191" s="36"/>
      <c r="C191" s="37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>
      <c r="A192" s="35"/>
      <c r="B192" s="36"/>
      <c r="C192" s="37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>
      <c r="A193" s="35"/>
      <c r="B193" s="36"/>
      <c r="C193" s="37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>
      <c r="A194" s="35"/>
      <c r="B194" s="36"/>
      <c r="C194" s="37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>
      <c r="A195" s="35"/>
      <c r="B195" s="36"/>
      <c r="C195" s="37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>
      <c r="A196" s="35"/>
      <c r="B196" s="36"/>
      <c r="C196" s="37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>
      <c r="A197" s="35"/>
      <c r="B197" s="36"/>
      <c r="C197" s="37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>
      <c r="A198" s="35"/>
      <c r="B198" s="36"/>
      <c r="C198" s="37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>
      <c r="A199" s="35"/>
      <c r="B199" s="36"/>
      <c r="C199" s="37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>
      <c r="A200" s="35"/>
      <c r="B200" s="36"/>
      <c r="C200" s="37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>
      <c r="A201" s="35"/>
      <c r="B201" s="36"/>
      <c r="C201" s="37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>
      <c r="A202" s="35"/>
      <c r="B202" s="36"/>
      <c r="C202" s="37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>
      <c r="A203" s="35"/>
      <c r="B203" s="36"/>
      <c r="C203" s="37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>
      <c r="A204" s="35"/>
      <c r="B204" s="36"/>
      <c r="C204" s="37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>
      <c r="A205" s="35"/>
      <c r="B205" s="36"/>
      <c r="C205" s="37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>
      <c r="A206" s="35"/>
      <c r="B206" s="36"/>
      <c r="C206" s="37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>
      <c r="A207" s="35"/>
      <c r="B207" s="36"/>
      <c r="C207" s="37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>
      <c r="A208" s="35"/>
      <c r="B208" s="36"/>
      <c r="C208" s="37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>
      <c r="A209" s="35"/>
      <c r="B209" s="36"/>
      <c r="C209" s="37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>
      <c r="A210" s="35"/>
      <c r="B210" s="36"/>
      <c r="C210" s="37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>
      <c r="A211" s="35"/>
      <c r="B211" s="36"/>
      <c r="C211" s="37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>
      <c r="A212" s="35"/>
      <c r="B212" s="36"/>
      <c r="C212" s="37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>
      <c r="A213" s="35"/>
      <c r="B213" s="36"/>
      <c r="C213" s="37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>
      <c r="A214" s="35"/>
      <c r="B214" s="36"/>
      <c r="C214" s="37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>
      <c r="A215" s="35"/>
      <c r="B215" s="36"/>
      <c r="C215" s="37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>
      <c r="A216" s="35"/>
      <c r="B216" s="36"/>
      <c r="C216" s="37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>
      <c r="A217" s="35"/>
      <c r="B217" s="36"/>
      <c r="C217" s="37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>
      <c r="A218" s="35"/>
      <c r="B218" s="36"/>
      <c r="C218" s="37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>
      <c r="A219" s="35"/>
      <c r="B219" s="36"/>
      <c r="C219" s="37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>
      <c r="A220" s="35"/>
      <c r="B220" s="36"/>
      <c r="C220" s="37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>
      <c r="A221" s="35"/>
      <c r="B221" s="36"/>
      <c r="C221" s="37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>
      <c r="A222" s="35"/>
      <c r="B222" s="36"/>
      <c r="C222" s="37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>
      <c r="A223" s="35"/>
      <c r="B223" s="36"/>
      <c r="C223" s="37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>
      <c r="A224" s="35"/>
      <c r="B224" s="36"/>
      <c r="C224" s="37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>
      <c r="A225" s="35"/>
      <c r="B225" s="36"/>
      <c r="C225" s="37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>
      <c r="A226" s="35"/>
      <c r="B226" s="36"/>
      <c r="C226" s="37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>
      <c r="A227" s="35"/>
      <c r="B227" s="36"/>
      <c r="C227" s="37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>
      <c r="A228" s="35"/>
      <c r="B228" s="36"/>
      <c r="C228" s="37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>
      <c r="A229" s="35"/>
      <c r="B229" s="36"/>
      <c r="C229" s="37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>
      <c r="A230" s="35"/>
      <c r="B230" s="36"/>
      <c r="C230" s="37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>
      <c r="A231" s="35"/>
      <c r="B231" s="36"/>
      <c r="C231" s="37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>
      <c r="A232" s="35"/>
      <c r="B232" s="36"/>
      <c r="C232" s="37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>
      <c r="A233" s="35"/>
      <c r="B233" s="36"/>
      <c r="C233" s="37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>
      <c r="A234" s="35"/>
      <c r="B234" s="36"/>
      <c r="C234" s="37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>
      <c r="A235" s="35"/>
      <c r="B235" s="36"/>
      <c r="C235" s="37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>
      <c r="A236" s="35"/>
      <c r="B236" s="36"/>
      <c r="C236" s="37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>
      <c r="A237" s="35"/>
      <c r="B237" s="36"/>
      <c r="C237" s="37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>
      <c r="A238" s="35"/>
      <c r="B238" s="36"/>
      <c r="C238" s="37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>
      <c r="A239" s="35"/>
      <c r="B239" s="36"/>
      <c r="C239" s="37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>
      <c r="A240" s="35"/>
      <c r="B240" s="36"/>
      <c r="C240" s="37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>
      <c r="A241" s="35"/>
      <c r="B241" s="36"/>
      <c r="C241" s="37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>
      <c r="A242" s="35"/>
      <c r="B242" s="36"/>
      <c r="C242" s="37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>
      <c r="A243" s="35"/>
      <c r="B243" s="36"/>
      <c r="C243" s="37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>
      <c r="A244" s="35"/>
      <c r="B244" s="36"/>
      <c r="C244" s="37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>
      <c r="A245" s="35"/>
      <c r="B245" s="36"/>
      <c r="C245" s="37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>
      <c r="A246" s="35"/>
      <c r="B246" s="36"/>
      <c r="C246" s="37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>
      <c r="A247" s="35"/>
      <c r="B247" s="36"/>
      <c r="C247" s="37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>
      <c r="A248" s="35"/>
      <c r="B248" s="36"/>
      <c r="C248" s="37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>
      <c r="A249" s="35"/>
      <c r="B249" s="36"/>
      <c r="C249" s="37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>
      <c r="A250" s="35"/>
      <c r="B250" s="36"/>
      <c r="C250" s="37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>
      <c r="A251" s="35"/>
      <c r="B251" s="36"/>
      <c r="C251" s="37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>
      <c r="A252" s="35"/>
      <c r="B252" s="36"/>
      <c r="C252" s="37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>
      <c r="A253" s="35"/>
      <c r="B253" s="36"/>
      <c r="C253" s="37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>
      <c r="A254" s="35"/>
      <c r="B254" s="36"/>
      <c r="C254" s="37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>
      <c r="A255" s="35"/>
      <c r="B255" s="36"/>
      <c r="C255" s="37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>
      <c r="A256" s="35"/>
      <c r="B256" s="36"/>
      <c r="C256" s="37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>
      <c r="A257" s="35"/>
      <c r="B257" s="36"/>
      <c r="C257" s="37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>
      <c r="A258" s="35"/>
      <c r="B258" s="36"/>
      <c r="C258" s="37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>
      <c r="A259" s="35"/>
      <c r="B259" s="36"/>
      <c r="C259" s="37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>
      <c r="A260" s="35"/>
      <c r="B260" s="36"/>
      <c r="C260" s="37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>
      <c r="A261" s="35"/>
      <c r="B261" s="36"/>
      <c r="C261" s="37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>
      <c r="A262" s="35"/>
      <c r="B262" s="36"/>
      <c r="C262" s="37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>
      <c r="A263" s="35"/>
      <c r="B263" s="36"/>
      <c r="C263" s="37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>
      <c r="A264" s="35"/>
      <c r="B264" s="36"/>
      <c r="C264" s="37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>
      <c r="A265" s="35"/>
      <c r="B265" s="36"/>
      <c r="C265" s="37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>
      <c r="A266" s="35"/>
      <c r="B266" s="36"/>
      <c r="C266" s="37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>
      <c r="A267" s="35"/>
      <c r="B267" s="36"/>
      <c r="C267" s="37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>
      <c r="A268" s="35"/>
      <c r="B268" s="36"/>
      <c r="C268" s="37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>
      <c r="A269" s="35"/>
      <c r="B269" s="36"/>
      <c r="C269" s="37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>
      <c r="A270" s="35"/>
      <c r="B270" s="36"/>
      <c r="C270" s="37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>
      <c r="A271" s="35"/>
      <c r="B271" s="36"/>
      <c r="C271" s="37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>
      <c r="A272" s="35"/>
      <c r="B272" s="36"/>
      <c r="C272" s="37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>
      <c r="A273" s="35"/>
      <c r="B273" s="36"/>
      <c r="C273" s="37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>
      <c r="A274" s="35"/>
      <c r="B274" s="36"/>
      <c r="C274" s="37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>
      <c r="A275" s="35"/>
      <c r="B275" s="36"/>
      <c r="C275" s="37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>
      <c r="A276" s="35"/>
      <c r="B276" s="36"/>
      <c r="C276" s="37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>
      <c r="A277" s="35"/>
      <c r="B277" s="36"/>
      <c r="C277" s="37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>
      <c r="A278" s="35"/>
      <c r="B278" s="36"/>
      <c r="C278" s="37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>
      <c r="A279" s="35"/>
      <c r="B279" s="36"/>
      <c r="C279" s="37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>
      <c r="A280" s="35"/>
      <c r="B280" s="36"/>
      <c r="C280" s="37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>
      <c r="A281" s="35"/>
      <c r="B281" s="36"/>
      <c r="C281" s="37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>
      <c r="A282" s="35"/>
      <c r="B282" s="36"/>
      <c r="C282" s="37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>
      <c r="A283" s="35"/>
      <c r="B283" s="36"/>
      <c r="C283" s="37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>
      <c r="A284" s="35"/>
      <c r="B284" s="36"/>
      <c r="C284" s="37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>
      <c r="A285" s="35"/>
      <c r="B285" s="36"/>
      <c r="C285" s="37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>
      <c r="A286" s="35"/>
      <c r="B286" s="36"/>
      <c r="C286" s="37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>
      <c r="A287" s="35"/>
      <c r="B287" s="36"/>
      <c r="C287" s="37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>
      <c r="A288" s="35"/>
      <c r="B288" s="36"/>
      <c r="C288" s="37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>
      <c r="A289" s="35"/>
      <c r="B289" s="36"/>
      <c r="C289" s="37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>
      <c r="A290" s="35"/>
      <c r="B290" s="36"/>
      <c r="C290" s="37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>
      <c r="A291" s="35"/>
      <c r="B291" s="36"/>
      <c r="C291" s="37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>
      <c r="A292" s="35"/>
      <c r="B292" s="36"/>
      <c r="C292" s="37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>
      <c r="A293" s="35"/>
      <c r="B293" s="36"/>
      <c r="C293" s="37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>
      <c r="A294" s="35"/>
      <c r="B294" s="36"/>
      <c r="C294" s="37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>
      <c r="A295" s="35"/>
      <c r="B295" s="36"/>
      <c r="C295" s="37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>
      <c r="A296" s="35"/>
      <c r="B296" s="36"/>
      <c r="C296" s="37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>
      <c r="A297" s="35"/>
      <c r="B297" s="36"/>
      <c r="C297" s="37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>
      <c r="A298" s="35"/>
      <c r="B298" s="36"/>
      <c r="C298" s="37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>
      <c r="A299" s="35"/>
      <c r="B299" s="36"/>
      <c r="C299" s="37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>
      <c r="A300" s="35"/>
      <c r="B300" s="36"/>
      <c r="C300" s="37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>
      <c r="A301" s="35"/>
      <c r="B301" s="36"/>
      <c r="C301" s="37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>
      <c r="A302" s="35"/>
      <c r="B302" s="36"/>
      <c r="C302" s="37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>
      <c r="A303" s="35"/>
      <c r="B303" s="36"/>
      <c r="C303" s="37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>
      <c r="A304" s="35"/>
      <c r="B304" s="36"/>
      <c r="C304" s="37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>
      <c r="A305" s="35"/>
      <c r="B305" s="36"/>
      <c r="C305" s="37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>
      <c r="A306" s="35"/>
      <c r="B306" s="36"/>
      <c r="C306" s="37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>
      <c r="A307" s="35"/>
      <c r="B307" s="36"/>
      <c r="C307" s="37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>
      <c r="A308" s="35"/>
      <c r="B308" s="36"/>
      <c r="C308" s="37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>
      <c r="A309" s="35"/>
      <c r="B309" s="36"/>
      <c r="C309" s="37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>
      <c r="A310" s="35"/>
      <c r="B310" s="36"/>
      <c r="C310" s="37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>
      <c r="A311" s="35"/>
      <c r="B311" s="36"/>
      <c r="C311" s="37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>
      <c r="A312" s="35"/>
      <c r="B312" s="36"/>
      <c r="C312" s="37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>
      <c r="A313" s="35"/>
      <c r="B313" s="36"/>
      <c r="C313" s="37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>
      <c r="A314" s="35"/>
      <c r="B314" s="36"/>
      <c r="C314" s="37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>
      <c r="A315" s="35"/>
      <c r="B315" s="36"/>
      <c r="C315" s="37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>
      <c r="A316" s="35"/>
      <c r="B316" s="36"/>
      <c r="C316" s="37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>
      <c r="A317" s="35"/>
      <c r="B317" s="36"/>
      <c r="C317" s="37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>
      <c r="A318" s="35"/>
      <c r="B318" s="36"/>
      <c r="C318" s="37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>
      <c r="A319" s="35"/>
      <c r="B319" s="36"/>
      <c r="C319" s="37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>
      <c r="A320" s="35"/>
      <c r="B320" s="36"/>
      <c r="C320" s="37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>
      <c r="A321" s="35"/>
      <c r="B321" s="36"/>
      <c r="C321" s="37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>
      <c r="A322" s="35"/>
      <c r="B322" s="36"/>
      <c r="C322" s="37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>
      <c r="A323" s="35"/>
      <c r="B323" s="36"/>
      <c r="C323" s="37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>
      <c r="A324" s="35"/>
      <c r="B324" s="36"/>
      <c r="C324" s="37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>
      <c r="A325" s="35"/>
      <c r="B325" s="36"/>
      <c r="C325" s="37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>
      <c r="A326" s="35"/>
      <c r="B326" s="36"/>
      <c r="C326" s="37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>
      <c r="A327" s="35"/>
      <c r="B327" s="36"/>
      <c r="C327" s="37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>
      <c r="A328" s="35"/>
      <c r="B328" s="36"/>
      <c r="C328" s="37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>
      <c r="A329" s="35"/>
      <c r="B329" s="36"/>
      <c r="C329" s="37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>
      <c r="A330" s="35"/>
      <c r="B330" s="36"/>
      <c r="C330" s="37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>
      <c r="A331" s="35"/>
      <c r="B331" s="36"/>
      <c r="C331" s="37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>
      <c r="A332" s="35"/>
      <c r="B332" s="36"/>
      <c r="C332" s="37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>
      <c r="A333" s="35"/>
      <c r="B333" s="36"/>
      <c r="C333" s="37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>
      <c r="A334" s="35"/>
      <c r="B334" s="36"/>
      <c r="C334" s="37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>
      <c r="A335" s="35"/>
      <c r="B335" s="36"/>
      <c r="C335" s="37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>
      <c r="A336" s="35"/>
      <c r="B336" s="36"/>
      <c r="C336" s="37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>
      <c r="A337" s="35"/>
      <c r="B337" s="36"/>
      <c r="C337" s="37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>
      <c r="A338" s="35"/>
      <c r="B338" s="36"/>
      <c r="C338" s="37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>
      <c r="A339" s="35"/>
      <c r="B339" s="36"/>
      <c r="C339" s="37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>
      <c r="A340" s="35"/>
      <c r="B340" s="36"/>
      <c r="C340" s="37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>
      <c r="A341" s="35"/>
      <c r="B341" s="36"/>
      <c r="C341" s="37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>
      <c r="A342" s="35"/>
      <c r="B342" s="36"/>
      <c r="C342" s="37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>
      <c r="A343" s="35"/>
      <c r="B343" s="36"/>
      <c r="C343" s="37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>
      <c r="A344" s="35"/>
      <c r="B344" s="36"/>
      <c r="C344" s="37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>
      <c r="A345" s="35"/>
      <c r="B345" s="36"/>
      <c r="C345" s="37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>
      <c r="A346" s="35"/>
      <c r="B346" s="36"/>
      <c r="C346" s="37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>
      <c r="A347" s="35"/>
      <c r="B347" s="36"/>
      <c r="C347" s="37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>
      <c r="A348" s="35"/>
      <c r="B348" s="36"/>
      <c r="C348" s="37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>
      <c r="A349" s="35"/>
      <c r="B349" s="36"/>
      <c r="C349" s="37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>
      <c r="A350" s="35"/>
      <c r="B350" s="36"/>
      <c r="C350" s="37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>
      <c r="A351" s="35"/>
      <c r="B351" s="36"/>
      <c r="C351" s="37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>
      <c r="A352" s="35"/>
      <c r="B352" s="36"/>
      <c r="C352" s="37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>
      <c r="A353" s="35"/>
      <c r="B353" s="36"/>
      <c r="C353" s="37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>
      <c r="A354" s="35"/>
      <c r="B354" s="36"/>
      <c r="C354" s="37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>
      <c r="A355" s="35"/>
      <c r="B355" s="36"/>
      <c r="C355" s="37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>
      <c r="A356" s="35"/>
      <c r="B356" s="36"/>
      <c r="C356" s="37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>
      <c r="A357" s="35"/>
      <c r="B357" s="36"/>
      <c r="C357" s="37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>
      <c r="A358" s="35"/>
      <c r="B358" s="36"/>
      <c r="C358" s="37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>
      <c r="A359" s="35"/>
      <c r="B359" s="36"/>
      <c r="C359" s="37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>
      <c r="A360" s="35"/>
      <c r="B360" s="36"/>
      <c r="C360" s="37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>
      <c r="A361" s="35"/>
      <c r="B361" s="36"/>
      <c r="C361" s="37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>
      <c r="A362" s="35"/>
      <c r="B362" s="36"/>
      <c r="C362" s="37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>
      <c r="A363" s="35"/>
      <c r="B363" s="36"/>
      <c r="C363" s="37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>
      <c r="A364" s="35"/>
      <c r="B364" s="36"/>
      <c r="C364" s="37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>
      <c r="A365" s="35"/>
      <c r="B365" s="36"/>
      <c r="C365" s="37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>
      <c r="A366" s="35"/>
      <c r="B366" s="36"/>
      <c r="C366" s="37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>
      <c r="A367" s="35"/>
      <c r="B367" s="36"/>
      <c r="C367" s="37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>
      <c r="A368" s="35"/>
      <c r="B368" s="36"/>
      <c r="C368" s="37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>
      <c r="A369" s="35"/>
      <c r="B369" s="36"/>
      <c r="C369" s="37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>
      <c r="A370" s="35"/>
      <c r="B370" s="36"/>
      <c r="C370" s="37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>
      <c r="A371" s="35"/>
      <c r="B371" s="36"/>
      <c r="C371" s="37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>
      <c r="A372" s="35"/>
      <c r="B372" s="36"/>
      <c r="C372" s="37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>
      <c r="A373" s="35"/>
      <c r="B373" s="36"/>
      <c r="C373" s="37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>
      <c r="A374" s="35"/>
      <c r="B374" s="36"/>
      <c r="C374" s="37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>
      <c r="A375" s="35"/>
      <c r="B375" s="36"/>
      <c r="C375" s="37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>
      <c r="A376" s="35"/>
      <c r="B376" s="36"/>
      <c r="C376" s="37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>
      <c r="A377" s="35"/>
      <c r="B377" s="36"/>
      <c r="C377" s="37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>
      <c r="A378" s="35"/>
      <c r="B378" s="36"/>
      <c r="C378" s="37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>
      <c r="A379" s="35"/>
      <c r="B379" s="36"/>
      <c r="C379" s="37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>
      <c r="A380" s="35"/>
      <c r="B380" s="36"/>
      <c r="C380" s="37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>
      <c r="A381" s="35"/>
      <c r="B381" s="36"/>
      <c r="C381" s="37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>
      <c r="A382" s="35"/>
      <c r="B382" s="36"/>
      <c r="C382" s="37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>
      <c r="A383" s="35"/>
      <c r="B383" s="36"/>
      <c r="C383" s="37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>
      <c r="A384" s="35"/>
      <c r="B384" s="36"/>
      <c r="C384" s="37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>
      <c r="A385" s="35"/>
      <c r="B385" s="36"/>
      <c r="C385" s="37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>
      <c r="A386" s="35"/>
      <c r="B386" s="36"/>
      <c r="C386" s="37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>
      <c r="A387" s="35"/>
      <c r="B387" s="36"/>
      <c r="C387" s="37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>
      <c r="A388" s="35"/>
      <c r="B388" s="36"/>
      <c r="C388" s="37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>
      <c r="A389" s="35"/>
      <c r="B389" s="36"/>
      <c r="C389" s="37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>
      <c r="A390" s="35"/>
      <c r="B390" s="36"/>
      <c r="C390" s="37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>
      <c r="A391" s="35"/>
      <c r="B391" s="36"/>
      <c r="C391" s="37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>
      <c r="A392" s="35"/>
      <c r="B392" s="36"/>
      <c r="C392" s="37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>
      <c r="A393" s="35"/>
      <c r="B393" s="36"/>
      <c r="C393" s="37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>
      <c r="A394" s="35"/>
      <c r="B394" s="36"/>
      <c r="C394" s="37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>
      <c r="A395" s="35"/>
      <c r="B395" s="36"/>
      <c r="C395" s="37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>
      <c r="A396" s="35"/>
      <c r="B396" s="36"/>
      <c r="C396" s="37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>
      <c r="A397" s="35"/>
      <c r="B397" s="36"/>
      <c r="C397" s="37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>
      <c r="A398" s="35"/>
      <c r="B398" s="36"/>
      <c r="C398" s="37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>
      <c r="A399" s="35"/>
      <c r="B399" s="36"/>
      <c r="C399" s="37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>
      <c r="A400" s="35"/>
      <c r="B400" s="36"/>
      <c r="C400" s="37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>
      <c r="A401" s="35"/>
      <c r="B401" s="36"/>
      <c r="C401" s="37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>
      <c r="A402" s="35"/>
      <c r="B402" s="36"/>
      <c r="C402" s="37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>
      <c r="A403" s="35"/>
      <c r="B403" s="36"/>
      <c r="C403" s="37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>
      <c r="A404" s="35"/>
      <c r="B404" s="36"/>
      <c r="C404" s="37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>
      <c r="A405" s="35"/>
      <c r="B405" s="36"/>
      <c r="C405" s="37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>
      <c r="A406" s="35"/>
      <c r="B406" s="36"/>
      <c r="C406" s="37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>
      <c r="A407" s="35"/>
      <c r="B407" s="36"/>
      <c r="C407" s="37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>
      <c r="A408" s="35"/>
      <c r="B408" s="36"/>
      <c r="C408" s="37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>
      <c r="A409" s="35"/>
      <c r="B409" s="36"/>
      <c r="C409" s="37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>
      <c r="A410" s="35"/>
      <c r="B410" s="36"/>
      <c r="C410" s="37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>
      <c r="A411" s="35"/>
      <c r="B411" s="36"/>
      <c r="C411" s="37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>
      <c r="A412" s="35"/>
      <c r="B412" s="36"/>
      <c r="C412" s="37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>
      <c r="A413" s="35"/>
      <c r="B413" s="36"/>
      <c r="C413" s="37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>
      <c r="A414" s="35"/>
      <c r="B414" s="36"/>
      <c r="C414" s="37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>
      <c r="A415" s="35"/>
      <c r="B415" s="36"/>
      <c r="C415" s="37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>
      <c r="A416" s="35"/>
      <c r="B416" s="36"/>
      <c r="C416" s="37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>
      <c r="A417" s="35"/>
      <c r="B417" s="36"/>
      <c r="C417" s="37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>
      <c r="A418" s="35"/>
      <c r="B418" s="36"/>
      <c r="C418" s="37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>
      <c r="A419" s="35"/>
      <c r="B419" s="36"/>
      <c r="C419" s="37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>
      <c r="A420" s="35"/>
      <c r="B420" s="36"/>
      <c r="C420" s="37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>
      <c r="A421" s="35"/>
      <c r="B421" s="36"/>
      <c r="C421" s="37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>
      <c r="A422" s="35"/>
      <c r="B422" s="36"/>
      <c r="C422" s="37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>
      <c r="A423" s="35"/>
      <c r="B423" s="36"/>
      <c r="C423" s="37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>
      <c r="A424" s="35"/>
      <c r="B424" s="36"/>
      <c r="C424" s="37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>
      <c r="A425" s="35"/>
      <c r="B425" s="36"/>
      <c r="C425" s="37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>
      <c r="A426" s="35"/>
      <c r="B426" s="36"/>
      <c r="C426" s="37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>
      <c r="A427" s="35"/>
      <c r="B427" s="36"/>
      <c r="C427" s="37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>
      <c r="A428" s="35"/>
      <c r="B428" s="36"/>
      <c r="C428" s="37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>
      <c r="A429" s="35"/>
      <c r="B429" s="36"/>
      <c r="C429" s="37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>
      <c r="A430" s="35"/>
      <c r="B430" s="36"/>
      <c r="C430" s="37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>
      <c r="A431" s="35"/>
      <c r="B431" s="36"/>
      <c r="C431" s="37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>
      <c r="A432" s="35"/>
      <c r="B432" s="36"/>
      <c r="C432" s="37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>
      <c r="A433" s="35"/>
      <c r="B433" s="36"/>
      <c r="C433" s="37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>
      <c r="A434" s="35"/>
      <c r="B434" s="36"/>
      <c r="C434" s="37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>
      <c r="A435" s="35"/>
      <c r="B435" s="36"/>
      <c r="C435" s="37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>
      <c r="A436" s="35"/>
      <c r="B436" s="36"/>
      <c r="C436" s="37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>
      <c r="A437" s="35"/>
      <c r="B437" s="36"/>
      <c r="C437" s="37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>
      <c r="A438" s="35"/>
      <c r="B438" s="36"/>
      <c r="C438" s="37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>
      <c r="A439" s="35"/>
      <c r="B439" s="36"/>
      <c r="C439" s="37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>
      <c r="A440" s="35"/>
      <c r="B440" s="36"/>
      <c r="C440" s="37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>
      <c r="A441" s="35"/>
      <c r="B441" s="36"/>
      <c r="C441" s="37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>
      <c r="A442" s="35"/>
      <c r="B442" s="36"/>
      <c r="C442" s="37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>
      <c r="A443" s="35"/>
      <c r="B443" s="36"/>
      <c r="C443" s="37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>
      <c r="A444" s="35"/>
      <c r="B444" s="36"/>
      <c r="C444" s="37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>
      <c r="A445" s="35"/>
      <c r="B445" s="36"/>
      <c r="C445" s="37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>
      <c r="A446" s="35"/>
      <c r="B446" s="36"/>
      <c r="C446" s="37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>
      <c r="A447" s="35"/>
      <c r="B447" s="36"/>
      <c r="C447" s="37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>
      <c r="A448" s="35"/>
      <c r="B448" s="36"/>
      <c r="C448" s="37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>
      <c r="A449" s="35"/>
      <c r="B449" s="36"/>
      <c r="C449" s="37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>
      <c r="A450" s="35"/>
      <c r="B450" s="36"/>
      <c r="C450" s="37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>
      <c r="A451" s="35"/>
      <c r="B451" s="36"/>
      <c r="C451" s="37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>
      <c r="A452" s="35"/>
      <c r="B452" s="36"/>
      <c r="C452" s="37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>
      <c r="A453" s="35"/>
      <c r="B453" s="36"/>
      <c r="C453" s="37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>
      <c r="A454" s="35"/>
      <c r="B454" s="36"/>
      <c r="C454" s="37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>
      <c r="A455" s="35"/>
      <c r="B455" s="36"/>
      <c r="C455" s="37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>
      <c r="A456" s="35"/>
      <c r="B456" s="36"/>
      <c r="C456" s="37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>
      <c r="A457" s="35"/>
      <c r="B457" s="36"/>
      <c r="C457" s="37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>
      <c r="A458" s="35"/>
      <c r="B458" s="36"/>
      <c r="C458" s="37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>
      <c r="A459" s="35"/>
      <c r="B459" s="36"/>
      <c r="C459" s="37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>
      <c r="A460" s="35"/>
      <c r="B460" s="36"/>
      <c r="C460" s="37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>
      <c r="A461" s="35"/>
      <c r="B461" s="36"/>
      <c r="C461" s="37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>
      <c r="A462" s="35"/>
      <c r="B462" s="36"/>
      <c r="C462" s="37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>
      <c r="A463" s="35"/>
      <c r="B463" s="36"/>
      <c r="C463" s="37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>
      <c r="A464" s="35"/>
      <c r="B464" s="36"/>
      <c r="C464" s="37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>
      <c r="A465" s="35"/>
      <c r="B465" s="36"/>
      <c r="C465" s="37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>
      <c r="A466" s="35"/>
      <c r="B466" s="36"/>
      <c r="C466" s="37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>
      <c r="A467" s="35"/>
      <c r="B467" s="36"/>
      <c r="C467" s="37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>
      <c r="A468" s="35"/>
      <c r="B468" s="36"/>
      <c r="C468" s="37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>
      <c r="A469" s="35"/>
      <c r="B469" s="36"/>
      <c r="C469" s="37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>
      <c r="A470" s="35"/>
      <c r="B470" s="36"/>
      <c r="C470" s="37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>
      <c r="A471" s="35"/>
      <c r="B471" s="36"/>
      <c r="C471" s="37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>
      <c r="A472" s="35"/>
      <c r="B472" s="36"/>
      <c r="C472" s="37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>
      <c r="A473" s="35"/>
      <c r="B473" s="36"/>
      <c r="C473" s="37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>
      <c r="A474" s="35"/>
      <c r="B474" s="36"/>
      <c r="C474" s="37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>
      <c r="A475" s="35"/>
      <c r="B475" s="36"/>
      <c r="C475" s="37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>
      <c r="A476" s="35"/>
      <c r="B476" s="36"/>
      <c r="C476" s="37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>
      <c r="A477" s="35"/>
      <c r="B477" s="36"/>
      <c r="C477" s="37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>
      <c r="A478" s="35"/>
      <c r="B478" s="36"/>
      <c r="C478" s="37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>
      <c r="A479" s="35"/>
      <c r="B479" s="36"/>
      <c r="C479" s="37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>
      <c r="A480" s="35"/>
      <c r="B480" s="36"/>
      <c r="C480" s="37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>
      <c r="A481" s="35"/>
      <c r="B481" s="36"/>
      <c r="C481" s="37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>
      <c r="A482" s="35"/>
      <c r="B482" s="36"/>
      <c r="C482" s="37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>
      <c r="A483" s="35"/>
      <c r="B483" s="36"/>
      <c r="C483" s="37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>
      <c r="A484" s="35"/>
      <c r="B484" s="36"/>
      <c r="C484" s="37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>
      <c r="A485" s="35"/>
      <c r="B485" s="36"/>
      <c r="C485" s="37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>
      <c r="A486" s="35"/>
      <c r="B486" s="36"/>
      <c r="C486" s="37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>
      <c r="A487" s="35"/>
      <c r="B487" s="36"/>
      <c r="C487" s="37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>
      <c r="A488" s="35"/>
      <c r="B488" s="36"/>
      <c r="C488" s="37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>
      <c r="A489" s="35"/>
      <c r="B489" s="36"/>
      <c r="C489" s="37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>
      <c r="A490" s="35"/>
      <c r="B490" s="36"/>
      <c r="C490" s="37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>
      <c r="A491" s="35"/>
      <c r="B491" s="36"/>
      <c r="C491" s="37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>
      <c r="A492" s="35"/>
      <c r="B492" s="36"/>
      <c r="C492" s="37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>
      <c r="A493" s="35"/>
      <c r="B493" s="36"/>
      <c r="C493" s="37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>
      <c r="A494" s="35"/>
      <c r="B494" s="36"/>
      <c r="C494" s="37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>
      <c r="A495" s="35"/>
      <c r="B495" s="36"/>
      <c r="C495" s="37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>
      <c r="A496" s="35"/>
      <c r="B496" s="36"/>
      <c r="C496" s="37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>
      <c r="A497" s="35"/>
      <c r="B497" s="36"/>
      <c r="C497" s="37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>
      <c r="A498" s="35"/>
      <c r="B498" s="36"/>
      <c r="C498" s="37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>
      <c r="A499" s="35"/>
      <c r="B499" s="36"/>
      <c r="C499" s="37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>
      <c r="A500" s="35"/>
      <c r="B500" s="36"/>
      <c r="C500" s="37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>
      <c r="A501" s="35"/>
      <c r="B501" s="36"/>
      <c r="C501" s="37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>
      <c r="A502" s="35"/>
      <c r="B502" s="36"/>
      <c r="C502" s="37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>
      <c r="A503" s="35"/>
      <c r="B503" s="36"/>
      <c r="C503" s="37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>
      <c r="A504" s="35"/>
      <c r="B504" s="36"/>
      <c r="C504" s="37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>
      <c r="A505" s="35"/>
      <c r="B505" s="36"/>
      <c r="C505" s="37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>
      <c r="A506" s="35"/>
      <c r="B506" s="36"/>
      <c r="C506" s="37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>
      <c r="A507" s="35"/>
      <c r="B507" s="36"/>
      <c r="C507" s="37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>
      <c r="A508" s="35"/>
      <c r="B508" s="36"/>
      <c r="C508" s="37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>
      <c r="A509" s="35"/>
      <c r="B509" s="36"/>
      <c r="C509" s="37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>
      <c r="A510" s="35"/>
      <c r="B510" s="36"/>
      <c r="C510" s="37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>
      <c r="A511" s="35"/>
      <c r="B511" s="36"/>
      <c r="C511" s="37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>
      <c r="A512" s="35"/>
      <c r="B512" s="36"/>
      <c r="C512" s="37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>
      <c r="A513" s="35"/>
      <c r="B513" s="36"/>
      <c r="C513" s="37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>
      <c r="A514" s="35"/>
      <c r="B514" s="36"/>
      <c r="C514" s="37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>
      <c r="A515" s="35"/>
      <c r="B515" s="36"/>
      <c r="C515" s="37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>
      <c r="A516" s="35"/>
      <c r="B516" s="36"/>
      <c r="C516" s="37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>
      <c r="A517" s="35"/>
      <c r="B517" s="36"/>
      <c r="C517" s="37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>
      <c r="A518" s="35"/>
      <c r="B518" s="36"/>
      <c r="C518" s="37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>
      <c r="A519" s="35"/>
      <c r="B519" s="36"/>
      <c r="C519" s="37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>
      <c r="A520" s="35"/>
      <c r="B520" s="36"/>
      <c r="C520" s="37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>
      <c r="A521" s="35"/>
      <c r="B521" s="36"/>
      <c r="C521" s="37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>
      <c r="A522" s="35"/>
      <c r="B522" s="36"/>
      <c r="C522" s="37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>
      <c r="A523" s="35"/>
      <c r="B523" s="36"/>
      <c r="C523" s="37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>
      <c r="A524" s="35"/>
      <c r="B524" s="36"/>
      <c r="C524" s="37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>
      <c r="A525" s="35"/>
      <c r="B525" s="36"/>
      <c r="C525" s="37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>
      <c r="A526" s="35"/>
      <c r="B526" s="36"/>
      <c r="C526" s="37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>
      <c r="A527" s="35"/>
      <c r="B527" s="36"/>
      <c r="C527" s="37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>
      <c r="A528" s="35"/>
      <c r="B528" s="36"/>
      <c r="C528" s="37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>
      <c r="A529" s="35"/>
      <c r="B529" s="36"/>
      <c r="C529" s="37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>
      <c r="A530" s="35"/>
      <c r="B530" s="36"/>
      <c r="C530" s="37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>
      <c r="A531" s="35"/>
      <c r="B531" s="36"/>
      <c r="C531" s="37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>
      <c r="A532" s="35"/>
      <c r="B532" s="36"/>
      <c r="C532" s="37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>
      <c r="A533" s="35"/>
      <c r="B533" s="36"/>
      <c r="C533" s="37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>
      <c r="A534" s="35"/>
      <c r="B534" s="36"/>
      <c r="C534" s="37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>
      <c r="A535" s="35"/>
      <c r="B535" s="36"/>
      <c r="C535" s="37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>
      <c r="A536" s="35"/>
      <c r="B536" s="36"/>
      <c r="C536" s="37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>
      <c r="A537" s="35"/>
      <c r="B537" s="36"/>
      <c r="C537" s="37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>
      <c r="A538" s="35"/>
      <c r="B538" s="36"/>
      <c r="C538" s="37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>
      <c r="A539" s="35"/>
      <c r="B539" s="36"/>
      <c r="C539" s="37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>
      <c r="A540" s="35"/>
      <c r="B540" s="36"/>
      <c r="C540" s="37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>
      <c r="A541" s="35"/>
      <c r="B541" s="36"/>
      <c r="C541" s="37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>
      <c r="A542" s="35"/>
      <c r="B542" s="36"/>
      <c r="C542" s="37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>
      <c r="A543" s="35"/>
      <c r="B543" s="36"/>
      <c r="C543" s="37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>
      <c r="A544" s="35"/>
      <c r="B544" s="36"/>
      <c r="C544" s="37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>
      <c r="A545" s="35"/>
      <c r="B545" s="36"/>
      <c r="C545" s="37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>
      <c r="A546" s="35"/>
      <c r="B546" s="36"/>
      <c r="C546" s="37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>
      <c r="A547" s="35"/>
      <c r="B547" s="36"/>
      <c r="C547" s="37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>
      <c r="A548" s="35"/>
      <c r="B548" s="36"/>
      <c r="C548" s="37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>
      <c r="A549" s="35"/>
      <c r="B549" s="36"/>
      <c r="C549" s="37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>
      <c r="A550" s="35"/>
      <c r="B550" s="36"/>
      <c r="C550" s="37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>
      <c r="A551" s="35"/>
      <c r="B551" s="36"/>
      <c r="C551" s="37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>
      <c r="A552" s="35"/>
      <c r="B552" s="36"/>
      <c r="C552" s="37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>
      <c r="A553" s="35"/>
      <c r="B553" s="36"/>
      <c r="C553" s="37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>
      <c r="A554" s="35"/>
      <c r="B554" s="36"/>
      <c r="C554" s="37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>
      <c r="A555" s="35"/>
      <c r="B555" s="36"/>
      <c r="C555" s="37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>
      <c r="A556" s="35"/>
      <c r="B556" s="36"/>
      <c r="C556" s="37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>
      <c r="A557" s="35"/>
      <c r="B557" s="36"/>
      <c r="C557" s="37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>
      <c r="A558" s="35"/>
      <c r="B558" s="36"/>
      <c r="C558" s="37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>
      <c r="A559" s="35"/>
      <c r="B559" s="36"/>
      <c r="C559" s="37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>
      <c r="A560" s="35"/>
      <c r="B560" s="36"/>
      <c r="C560" s="37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>
      <c r="A561" s="35"/>
      <c r="B561" s="36"/>
      <c r="C561" s="37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>
      <c r="A562" s="35"/>
      <c r="B562" s="36"/>
      <c r="C562" s="37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>
      <c r="A563" s="35"/>
      <c r="B563" s="36"/>
      <c r="C563" s="37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>
      <c r="A564" s="35"/>
      <c r="B564" s="36"/>
      <c r="C564" s="37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>
      <c r="A565" s="35"/>
      <c r="B565" s="36"/>
      <c r="C565" s="37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>
      <c r="A566" s="35"/>
      <c r="B566" s="36"/>
      <c r="C566" s="37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>
      <c r="A567" s="35"/>
      <c r="B567" s="36"/>
      <c r="C567" s="37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>
      <c r="A568" s="35"/>
      <c r="B568" s="36"/>
      <c r="C568" s="37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>
      <c r="A569" s="35"/>
      <c r="B569" s="36"/>
      <c r="C569" s="37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>
      <c r="A570" s="35"/>
      <c r="B570" s="36"/>
      <c r="C570" s="37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>
      <c r="A571" s="35"/>
      <c r="B571" s="36"/>
      <c r="C571" s="37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>
      <c r="A572" s="35"/>
      <c r="B572" s="36"/>
      <c r="C572" s="37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>
      <c r="A573" s="35"/>
      <c r="B573" s="36"/>
      <c r="C573" s="37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>
      <c r="A574" s="35"/>
      <c r="B574" s="36"/>
      <c r="C574" s="37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>
      <c r="A575" s="35"/>
      <c r="B575" s="36"/>
      <c r="C575" s="37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>
      <c r="A576" s="35"/>
      <c r="B576" s="36"/>
      <c r="C576" s="37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>
      <c r="A577" s="35"/>
      <c r="B577" s="36"/>
      <c r="C577" s="37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>
      <c r="A578" s="35"/>
      <c r="B578" s="36"/>
      <c r="C578" s="37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>
      <c r="A579" s="35"/>
      <c r="B579" s="36"/>
      <c r="C579" s="37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>
      <c r="A580" s="35"/>
      <c r="B580" s="36"/>
      <c r="C580" s="37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>
      <c r="A581" s="35"/>
      <c r="B581" s="36"/>
      <c r="C581" s="37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>
      <c r="A582" s="35"/>
      <c r="B582" s="36"/>
      <c r="C582" s="37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>
      <c r="A583" s="35"/>
      <c r="B583" s="36"/>
      <c r="C583" s="37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>
      <c r="A584" s="35"/>
      <c r="B584" s="36"/>
      <c r="C584" s="37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>
      <c r="A585" s="35"/>
      <c r="B585" s="36"/>
      <c r="C585" s="37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>
      <c r="A586" s="35"/>
      <c r="B586" s="36"/>
      <c r="C586" s="37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>
      <c r="A587" s="35"/>
      <c r="B587" s="36"/>
      <c r="C587" s="37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>
      <c r="A588" s="35"/>
      <c r="B588" s="36"/>
      <c r="C588" s="37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>
      <c r="A589" s="35"/>
      <c r="B589" s="36"/>
      <c r="C589" s="37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>
      <c r="A590" s="35"/>
      <c r="B590" s="36"/>
      <c r="C590" s="37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>
      <c r="A591" s="35"/>
      <c r="B591" s="36"/>
      <c r="C591" s="37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>
      <c r="A592" s="35"/>
      <c r="B592" s="36"/>
      <c r="C592" s="37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>
      <c r="A593" s="35"/>
      <c r="B593" s="36"/>
      <c r="C593" s="37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>
      <c r="A594" s="35"/>
      <c r="B594" s="36"/>
      <c r="C594" s="37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>
      <c r="A595" s="35"/>
      <c r="B595" s="36"/>
      <c r="C595" s="37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>
      <c r="A596" s="35"/>
      <c r="B596" s="36"/>
      <c r="C596" s="37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>
      <c r="A597" s="35"/>
      <c r="B597" s="36"/>
      <c r="C597" s="37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>
      <c r="A598" s="35"/>
      <c r="B598" s="36"/>
      <c r="C598" s="37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>
      <c r="A599" s="35"/>
      <c r="B599" s="36"/>
      <c r="C599" s="37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>
      <c r="A600" s="35"/>
      <c r="B600" s="36"/>
      <c r="C600" s="37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>
      <c r="A601" s="35"/>
      <c r="B601" s="36"/>
      <c r="C601" s="37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>
      <c r="A602" s="35"/>
      <c r="B602" s="36"/>
      <c r="C602" s="37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>
      <c r="A603" s="35"/>
      <c r="B603" s="36"/>
      <c r="C603" s="37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>
      <c r="A604" s="35"/>
      <c r="B604" s="36"/>
      <c r="C604" s="37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>
      <c r="A605" s="35"/>
      <c r="B605" s="36"/>
      <c r="C605" s="37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>
      <c r="A606" s="35"/>
      <c r="B606" s="36"/>
      <c r="C606" s="37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>
      <c r="A607" s="35"/>
      <c r="B607" s="36"/>
      <c r="C607" s="37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>
      <c r="A608" s="35"/>
      <c r="B608" s="36"/>
      <c r="C608" s="37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>
      <c r="A609" s="35"/>
      <c r="B609" s="36"/>
      <c r="C609" s="37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>
      <c r="A610" s="35"/>
      <c r="B610" s="36"/>
      <c r="C610" s="37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>
      <c r="A611" s="35"/>
      <c r="B611" s="36"/>
      <c r="C611" s="37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>
      <c r="A612" s="35"/>
      <c r="B612" s="36"/>
      <c r="C612" s="37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>
      <c r="A613" s="35"/>
      <c r="B613" s="36"/>
      <c r="C613" s="37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>
      <c r="A614" s="35"/>
      <c r="B614" s="36"/>
      <c r="C614" s="37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>
      <c r="A615" s="35"/>
      <c r="B615" s="36"/>
      <c r="C615" s="37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>
      <c r="A616" s="35"/>
      <c r="B616" s="36"/>
      <c r="C616" s="37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>
      <c r="A617" s="35"/>
      <c r="B617" s="36"/>
      <c r="C617" s="37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>
      <c r="A618" s="35"/>
      <c r="B618" s="36"/>
      <c r="C618" s="37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>
      <c r="A619" s="35"/>
      <c r="B619" s="36"/>
      <c r="C619" s="37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>
      <c r="A620" s="35"/>
      <c r="B620" s="36"/>
      <c r="C620" s="37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>
      <c r="A621" s="35"/>
      <c r="B621" s="36"/>
      <c r="C621" s="37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>
      <c r="A622" s="35"/>
      <c r="B622" s="36"/>
      <c r="C622" s="37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>
      <c r="A623" s="35"/>
      <c r="B623" s="36"/>
      <c r="C623" s="37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>
      <c r="A624" s="35"/>
      <c r="B624" s="36"/>
      <c r="C624" s="37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>
      <c r="A625" s="35"/>
      <c r="B625" s="36"/>
      <c r="C625" s="37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>
      <c r="A626" s="35"/>
      <c r="B626" s="36"/>
      <c r="C626" s="37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>
      <c r="A627" s="35"/>
      <c r="B627" s="36"/>
      <c r="C627" s="37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>
      <c r="A628" s="35"/>
      <c r="B628" s="36"/>
      <c r="C628" s="37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>
      <c r="A629" s="35"/>
      <c r="B629" s="36"/>
      <c r="C629" s="37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>
      <c r="A630" s="35"/>
      <c r="B630" s="36"/>
      <c r="C630" s="37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>
      <c r="A631" s="35"/>
      <c r="B631" s="36"/>
      <c r="C631" s="37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>
      <c r="A632" s="35"/>
      <c r="B632" s="36"/>
      <c r="C632" s="37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>
      <c r="A633" s="35"/>
      <c r="B633" s="36"/>
      <c r="C633" s="37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>
      <c r="A634" s="35"/>
      <c r="B634" s="36"/>
      <c r="C634" s="37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>
      <c r="A635" s="35"/>
      <c r="B635" s="36"/>
      <c r="C635" s="37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>
      <c r="A636" s="35"/>
      <c r="B636" s="36"/>
      <c r="C636" s="37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>
      <c r="A637" s="35"/>
      <c r="B637" s="36"/>
      <c r="C637" s="37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>
      <c r="A638" s="35"/>
      <c r="B638" s="36"/>
      <c r="C638" s="37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>
      <c r="A639" s="35"/>
      <c r="B639" s="36"/>
      <c r="C639" s="37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>
      <c r="A640" s="35"/>
      <c r="B640" s="36"/>
      <c r="C640" s="37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>
      <c r="A641" s="35"/>
      <c r="B641" s="36"/>
      <c r="C641" s="37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>
      <c r="A642" s="35"/>
      <c r="B642" s="36"/>
      <c r="C642" s="37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>
      <c r="A643" s="35"/>
      <c r="B643" s="36"/>
      <c r="C643" s="37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>
      <c r="A644" s="35"/>
      <c r="B644" s="36"/>
      <c r="C644" s="37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>
      <c r="A645" s="35"/>
      <c r="B645" s="36"/>
      <c r="C645" s="37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>
      <c r="A646" s="35"/>
      <c r="B646" s="36"/>
      <c r="C646" s="37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>
      <c r="A647" s="35"/>
      <c r="B647" s="36"/>
      <c r="C647" s="37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>
      <c r="A648" s="35"/>
      <c r="B648" s="36"/>
      <c r="C648" s="37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>
      <c r="A649" s="35"/>
      <c r="B649" s="36"/>
      <c r="C649" s="37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>
      <c r="A650" s="35"/>
      <c r="B650" s="36"/>
      <c r="C650" s="37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>
      <c r="A651" s="35"/>
      <c r="B651" s="36"/>
      <c r="C651" s="37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>
      <c r="A652" s="35"/>
      <c r="B652" s="36"/>
      <c r="C652" s="37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>
      <c r="A653" s="35"/>
      <c r="B653" s="36"/>
      <c r="C653" s="37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>
      <c r="A654" s="35"/>
      <c r="B654" s="36"/>
      <c r="C654" s="37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>
      <c r="A655" s="35"/>
      <c r="B655" s="36"/>
      <c r="C655" s="37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>
      <c r="A656" s="35"/>
      <c r="B656" s="36"/>
      <c r="C656" s="37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>
      <c r="A657" s="35"/>
      <c r="B657" s="36"/>
      <c r="C657" s="37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>
      <c r="A658" s="35"/>
      <c r="B658" s="36"/>
      <c r="C658" s="37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>
      <c r="A659" s="35"/>
      <c r="B659" s="36"/>
      <c r="C659" s="37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>
      <c r="A660" s="35"/>
      <c r="B660" s="36"/>
      <c r="C660" s="37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>
      <c r="A661" s="35"/>
      <c r="B661" s="36"/>
      <c r="C661" s="37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>
      <c r="A662" s="35"/>
      <c r="B662" s="36"/>
      <c r="C662" s="37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>
      <c r="A663" s="35"/>
      <c r="B663" s="36"/>
      <c r="C663" s="37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>
      <c r="A664" s="35"/>
      <c r="B664" s="36"/>
      <c r="C664" s="37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>
      <c r="A665" s="35"/>
      <c r="B665" s="36"/>
      <c r="C665" s="37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>
      <c r="A666" s="35"/>
      <c r="B666" s="36"/>
      <c r="C666" s="37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>
      <c r="A667" s="35"/>
      <c r="B667" s="36"/>
      <c r="C667" s="37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>
      <c r="A668" s="35"/>
      <c r="B668" s="36"/>
      <c r="C668" s="37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>
      <c r="A669" s="35"/>
      <c r="B669" s="36"/>
      <c r="C669" s="37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>
      <c r="A670" s="35"/>
      <c r="B670" s="36"/>
      <c r="C670" s="37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>
      <c r="A671" s="35"/>
      <c r="B671" s="36"/>
      <c r="C671" s="37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>
      <c r="A672" s="35"/>
      <c r="B672" s="36"/>
      <c r="C672" s="37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>
      <c r="A673" s="35"/>
      <c r="B673" s="36"/>
      <c r="C673" s="37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>
      <c r="A674" s="35"/>
      <c r="B674" s="36"/>
      <c r="C674" s="37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>
      <c r="A675" s="35"/>
      <c r="B675" s="36"/>
      <c r="C675" s="37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>
      <c r="A676" s="35"/>
      <c r="B676" s="36"/>
      <c r="C676" s="37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>
      <c r="A677" s="35"/>
      <c r="B677" s="36"/>
      <c r="C677" s="37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>
      <c r="A678" s="35"/>
      <c r="B678" s="36"/>
      <c r="C678" s="37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>
      <c r="A679" s="35"/>
      <c r="B679" s="36"/>
      <c r="C679" s="37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>
      <c r="A680" s="35"/>
      <c r="B680" s="36"/>
      <c r="C680" s="37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>
      <c r="A681" s="35"/>
      <c r="B681" s="36"/>
      <c r="C681" s="37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>
      <c r="A682" s="35"/>
      <c r="B682" s="36"/>
      <c r="C682" s="37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>
      <c r="A683" s="35"/>
      <c r="B683" s="36"/>
      <c r="C683" s="37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>
      <c r="A684" s="35"/>
      <c r="B684" s="36"/>
      <c r="C684" s="37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>
      <c r="A685" s="35"/>
      <c r="B685" s="36"/>
      <c r="C685" s="37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>
      <c r="A686" s="35"/>
      <c r="B686" s="36"/>
      <c r="C686" s="37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>
      <c r="A687" s="35"/>
      <c r="B687" s="36"/>
      <c r="C687" s="37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>
      <c r="A688" s="35"/>
      <c r="B688" s="36"/>
      <c r="C688" s="37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>
      <c r="A689" s="35"/>
      <c r="B689" s="36"/>
      <c r="C689" s="37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>
      <c r="A690" s="35"/>
      <c r="B690" s="36"/>
      <c r="C690" s="37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>
      <c r="A691" s="35"/>
      <c r="B691" s="36"/>
      <c r="C691" s="37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>
      <c r="A692" s="35"/>
      <c r="B692" s="36"/>
      <c r="C692" s="37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>
      <c r="A693" s="35"/>
      <c r="B693" s="36"/>
      <c r="C693" s="37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>
      <c r="A694" s="35"/>
      <c r="B694" s="36"/>
      <c r="C694" s="37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>
      <c r="A695" s="35"/>
      <c r="B695" s="36"/>
      <c r="C695" s="37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>
      <c r="A696" s="35"/>
      <c r="B696" s="36"/>
      <c r="C696" s="37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>
      <c r="A697" s="35"/>
      <c r="B697" s="36"/>
      <c r="C697" s="37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>
      <c r="A698" s="35"/>
      <c r="B698" s="36"/>
      <c r="C698" s="37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>
      <c r="A699" s="35"/>
      <c r="B699" s="36"/>
      <c r="C699" s="37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>
      <c r="A700" s="35"/>
      <c r="B700" s="36"/>
      <c r="C700" s="37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>
      <c r="A701" s="35"/>
      <c r="B701" s="36"/>
      <c r="C701" s="37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>
      <c r="A702" s="35"/>
      <c r="B702" s="36"/>
      <c r="C702" s="37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>
      <c r="A703" s="35"/>
      <c r="B703" s="36"/>
      <c r="C703" s="37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>
      <c r="A704" s="35"/>
      <c r="B704" s="36"/>
      <c r="C704" s="37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>
      <c r="A705" s="35"/>
      <c r="B705" s="36"/>
      <c r="C705" s="37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>
      <c r="A706" s="35"/>
      <c r="B706" s="36"/>
      <c r="C706" s="37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>
      <c r="A707" s="35"/>
      <c r="B707" s="36"/>
      <c r="C707" s="37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>
      <c r="A708" s="35"/>
      <c r="B708" s="36"/>
      <c r="C708" s="37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>
      <c r="A709" s="35"/>
      <c r="B709" s="36"/>
      <c r="C709" s="37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>
      <c r="A710" s="35"/>
      <c r="B710" s="36"/>
      <c r="C710" s="37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>
      <c r="A711" s="35"/>
      <c r="B711" s="36"/>
      <c r="C711" s="37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>
      <c r="A712" s="35"/>
      <c r="B712" s="36"/>
      <c r="C712" s="37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>
      <c r="A713" s="35"/>
      <c r="B713" s="36"/>
      <c r="C713" s="37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>
      <c r="A714" s="35"/>
      <c r="B714" s="36"/>
      <c r="C714" s="37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>
      <c r="A715" s="35"/>
      <c r="B715" s="36"/>
      <c r="C715" s="37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>
      <c r="A716" s="35"/>
      <c r="B716" s="36"/>
      <c r="C716" s="37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>
      <c r="A717" s="35"/>
      <c r="B717" s="36"/>
      <c r="C717" s="37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>
      <c r="A718" s="35"/>
      <c r="B718" s="36"/>
      <c r="C718" s="37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>
      <c r="A719" s="35"/>
      <c r="B719" s="36"/>
      <c r="C719" s="37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>
      <c r="A720" s="35"/>
      <c r="B720" s="36"/>
      <c r="C720" s="37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>
      <c r="A721" s="35"/>
      <c r="B721" s="36"/>
      <c r="C721" s="37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>
      <c r="A722" s="35"/>
      <c r="B722" s="36"/>
      <c r="C722" s="37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>
      <c r="A723" s="35"/>
      <c r="B723" s="36"/>
      <c r="C723" s="37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>
      <c r="A724" s="35"/>
      <c r="B724" s="36"/>
      <c r="C724" s="37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>
      <c r="A725" s="35"/>
      <c r="B725" s="36"/>
      <c r="C725" s="37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>
      <c r="A726" s="35"/>
      <c r="B726" s="36"/>
      <c r="C726" s="37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>
      <c r="A727" s="35"/>
      <c r="B727" s="36"/>
      <c r="C727" s="37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>
      <c r="A728" s="35"/>
      <c r="B728" s="36"/>
      <c r="C728" s="37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>
      <c r="A729" s="35"/>
      <c r="B729" s="36"/>
      <c r="C729" s="37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>
      <c r="A730" s="35"/>
      <c r="B730" s="36"/>
      <c r="C730" s="37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>
      <c r="A731" s="35"/>
      <c r="B731" s="36"/>
      <c r="C731" s="37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>
      <c r="A732" s="35"/>
      <c r="B732" s="36"/>
      <c r="C732" s="37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>
      <c r="A733" s="35"/>
      <c r="B733" s="36"/>
      <c r="C733" s="37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>
      <c r="A734" s="35"/>
      <c r="B734" s="36"/>
      <c r="C734" s="37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>
      <c r="A735" s="35"/>
      <c r="B735" s="36"/>
      <c r="C735" s="37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>
      <c r="A736" s="35"/>
      <c r="B736" s="36"/>
      <c r="C736" s="37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>
      <c r="A737" s="35"/>
      <c r="B737" s="36"/>
      <c r="C737" s="37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>
      <c r="A738" s="35"/>
      <c r="B738" s="36"/>
      <c r="C738" s="37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>
      <c r="A739" s="35"/>
      <c r="B739" s="36"/>
      <c r="C739" s="37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>
      <c r="A740" s="35"/>
      <c r="B740" s="36"/>
      <c r="C740" s="37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>
      <c r="A741" s="35"/>
      <c r="B741" s="36"/>
      <c r="C741" s="37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>
      <c r="A742" s="35"/>
      <c r="B742" s="36"/>
      <c r="C742" s="37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>
      <c r="A743" s="35"/>
      <c r="B743" s="36"/>
      <c r="C743" s="37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>
      <c r="A744" s="35"/>
      <c r="B744" s="36"/>
      <c r="C744" s="37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>
      <c r="A745" s="35"/>
      <c r="B745" s="36"/>
      <c r="C745" s="37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>
      <c r="A746" s="35"/>
      <c r="B746" s="36"/>
      <c r="C746" s="37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>
      <c r="A747" s="35"/>
      <c r="B747" s="36"/>
      <c r="C747" s="37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>
      <c r="A748" s="35"/>
      <c r="B748" s="36"/>
      <c r="C748" s="37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>
      <c r="A749" s="35"/>
      <c r="B749" s="36"/>
      <c r="C749" s="37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>
      <c r="A750" s="35"/>
      <c r="B750" s="36"/>
      <c r="C750" s="37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>
      <c r="A751" s="35"/>
      <c r="B751" s="36"/>
      <c r="C751" s="37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>
      <c r="A752" s="35"/>
      <c r="B752" s="36"/>
      <c r="C752" s="37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>
      <c r="A753" s="35"/>
      <c r="B753" s="36"/>
      <c r="C753" s="37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>
      <c r="A754" s="35"/>
      <c r="B754" s="36"/>
      <c r="C754" s="37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>
      <c r="A755" s="35"/>
      <c r="B755" s="36"/>
      <c r="C755" s="37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>
      <c r="A756" s="35"/>
      <c r="B756" s="36"/>
      <c r="C756" s="37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>
      <c r="A757" s="35"/>
      <c r="B757" s="36"/>
      <c r="C757" s="37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>
      <c r="A758" s="35"/>
      <c r="B758" s="36"/>
      <c r="C758" s="37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>
      <c r="A759" s="35"/>
      <c r="B759" s="36"/>
      <c r="C759" s="37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>
      <c r="A760" s="35"/>
      <c r="B760" s="36"/>
      <c r="C760" s="37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>
      <c r="A761" s="35"/>
      <c r="B761" s="36"/>
      <c r="C761" s="37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>
      <c r="A762" s="35"/>
      <c r="B762" s="36"/>
      <c r="C762" s="37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>
      <c r="A763" s="35"/>
      <c r="B763" s="36"/>
      <c r="C763" s="37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>
      <c r="A764" s="35"/>
      <c r="B764" s="36"/>
      <c r="C764" s="37"/>
      <c r="D764" s="34"/>
      <c r="E764" s="34"/>
      <c r="F764" s="34"/>
      <c r="G764" s="34"/>
      <c r="H764" s="34"/>
      <c r="I764" s="34"/>
      <c r="J764" s="34"/>
      <c r="K764" s="34"/>
      <c r="L764" s="34"/>
      <c r="M764" s="34"/>
      <c r="N764" s="34"/>
      <c r="O764" s="34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>
      <c r="A765" s="35"/>
      <c r="B765" s="36"/>
      <c r="C765" s="37"/>
      <c r="D765" s="34"/>
      <c r="E765" s="34"/>
      <c r="F765" s="34"/>
      <c r="G765" s="34"/>
      <c r="H765" s="34"/>
      <c r="I765" s="34"/>
      <c r="J765" s="34"/>
      <c r="K765" s="34"/>
      <c r="L765" s="34"/>
      <c r="M765" s="34"/>
      <c r="N765" s="34"/>
      <c r="O765" s="34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>
      <c r="A766" s="35"/>
      <c r="B766" s="36"/>
      <c r="C766" s="37"/>
      <c r="D766" s="34"/>
      <c r="E766" s="34"/>
      <c r="F766" s="34"/>
      <c r="G766" s="34"/>
      <c r="H766" s="34"/>
      <c r="I766" s="34"/>
      <c r="J766" s="34"/>
      <c r="K766" s="34"/>
      <c r="L766" s="34"/>
      <c r="M766" s="34"/>
      <c r="N766" s="34"/>
      <c r="O766" s="34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>
      <c r="A767" s="35"/>
      <c r="B767" s="36"/>
      <c r="C767" s="37"/>
      <c r="D767" s="34"/>
      <c r="E767" s="34"/>
      <c r="F767" s="34"/>
      <c r="G767" s="34"/>
      <c r="H767" s="34"/>
      <c r="I767" s="34"/>
      <c r="J767" s="34"/>
      <c r="K767" s="34"/>
      <c r="L767" s="34"/>
      <c r="M767" s="34"/>
      <c r="N767" s="34"/>
      <c r="O767" s="34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>
      <c r="A768" s="35"/>
      <c r="B768" s="36"/>
      <c r="C768" s="37"/>
      <c r="D768" s="34"/>
      <c r="E768" s="34"/>
      <c r="F768" s="34"/>
      <c r="G768" s="34"/>
      <c r="H768" s="34"/>
      <c r="I768" s="34"/>
      <c r="J768" s="34"/>
      <c r="K768" s="34"/>
      <c r="L768" s="34"/>
      <c r="M768" s="34"/>
      <c r="N768" s="34"/>
      <c r="O768" s="34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>
      <c r="A769" s="35"/>
      <c r="B769" s="36"/>
      <c r="C769" s="37"/>
      <c r="D769" s="34"/>
      <c r="E769" s="34"/>
      <c r="F769" s="34"/>
      <c r="G769" s="34"/>
      <c r="H769" s="34"/>
      <c r="I769" s="34"/>
      <c r="J769" s="34"/>
      <c r="K769" s="34"/>
      <c r="L769" s="34"/>
      <c r="M769" s="34"/>
      <c r="N769" s="34"/>
      <c r="O769" s="34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>
      <c r="A770" s="35"/>
      <c r="B770" s="36"/>
      <c r="C770" s="37"/>
      <c r="D770" s="34"/>
      <c r="E770" s="34"/>
      <c r="F770" s="34"/>
      <c r="G770" s="34"/>
      <c r="H770" s="34"/>
      <c r="I770" s="34"/>
      <c r="J770" s="34"/>
      <c r="K770" s="34"/>
      <c r="L770" s="34"/>
      <c r="M770" s="34"/>
      <c r="N770" s="34"/>
      <c r="O770" s="34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>
      <c r="A771" s="35"/>
      <c r="B771" s="36"/>
      <c r="C771" s="37"/>
      <c r="D771" s="34"/>
      <c r="E771" s="34"/>
      <c r="F771" s="34"/>
      <c r="G771" s="34"/>
      <c r="H771" s="34"/>
      <c r="I771" s="34"/>
      <c r="J771" s="34"/>
      <c r="K771" s="34"/>
      <c r="L771" s="34"/>
      <c r="M771" s="34"/>
      <c r="N771" s="34"/>
      <c r="O771" s="34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>
      <c r="A772" s="35"/>
      <c r="B772" s="36"/>
      <c r="C772" s="37"/>
      <c r="D772" s="34"/>
      <c r="E772" s="34"/>
      <c r="F772" s="34"/>
      <c r="G772" s="34"/>
      <c r="H772" s="34"/>
      <c r="I772" s="34"/>
      <c r="J772" s="34"/>
      <c r="K772" s="34"/>
      <c r="L772" s="34"/>
      <c r="M772" s="34"/>
      <c r="N772" s="34"/>
      <c r="O772" s="34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>
      <c r="A773" s="35"/>
      <c r="B773" s="36"/>
      <c r="C773" s="37"/>
      <c r="D773" s="34"/>
      <c r="E773" s="34"/>
      <c r="F773" s="34"/>
      <c r="G773" s="34"/>
      <c r="H773" s="34"/>
      <c r="I773" s="34"/>
      <c r="J773" s="34"/>
      <c r="K773" s="34"/>
      <c r="L773" s="34"/>
      <c r="M773" s="34"/>
      <c r="N773" s="34"/>
      <c r="O773" s="34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>
      <c r="A774" s="35"/>
      <c r="B774" s="36"/>
      <c r="C774" s="37"/>
      <c r="D774" s="34"/>
      <c r="E774" s="34"/>
      <c r="F774" s="34"/>
      <c r="G774" s="34"/>
      <c r="H774" s="34"/>
      <c r="I774" s="34"/>
      <c r="J774" s="34"/>
      <c r="K774" s="34"/>
      <c r="L774" s="34"/>
      <c r="M774" s="34"/>
      <c r="N774" s="34"/>
      <c r="O774" s="34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>
      <c r="A775" s="35"/>
      <c r="B775" s="36"/>
      <c r="C775" s="37"/>
      <c r="D775" s="34"/>
      <c r="E775" s="34"/>
      <c r="F775" s="34"/>
      <c r="G775" s="34"/>
      <c r="H775" s="34"/>
      <c r="I775" s="34"/>
      <c r="J775" s="34"/>
      <c r="K775" s="34"/>
      <c r="L775" s="34"/>
      <c r="M775" s="34"/>
      <c r="N775" s="34"/>
      <c r="O775" s="34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>
      <c r="A776" s="35"/>
      <c r="B776" s="36"/>
      <c r="C776" s="37"/>
      <c r="D776" s="34"/>
      <c r="E776" s="34"/>
      <c r="F776" s="34"/>
      <c r="G776" s="34"/>
      <c r="H776" s="34"/>
      <c r="I776" s="34"/>
      <c r="J776" s="34"/>
      <c r="K776" s="34"/>
      <c r="L776" s="34"/>
      <c r="M776" s="34"/>
      <c r="N776" s="34"/>
      <c r="O776" s="34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>
      <c r="A777" s="35"/>
      <c r="B777" s="36"/>
      <c r="C777" s="37"/>
      <c r="D777" s="34"/>
      <c r="E777" s="34"/>
      <c r="F777" s="34"/>
      <c r="G777" s="34"/>
      <c r="H777" s="34"/>
      <c r="I777" s="34"/>
      <c r="J777" s="34"/>
      <c r="K777" s="34"/>
      <c r="L777" s="34"/>
      <c r="M777" s="34"/>
      <c r="N777" s="34"/>
      <c r="O777" s="34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>
      <c r="A778" s="35"/>
      <c r="B778" s="36"/>
      <c r="C778" s="37"/>
      <c r="D778" s="34"/>
      <c r="E778" s="34"/>
      <c r="F778" s="34"/>
      <c r="G778" s="34"/>
      <c r="H778" s="34"/>
      <c r="I778" s="34"/>
      <c r="J778" s="34"/>
      <c r="K778" s="34"/>
      <c r="L778" s="34"/>
      <c r="M778" s="34"/>
      <c r="N778" s="34"/>
      <c r="O778" s="34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>
      <c r="A779" s="35"/>
      <c r="B779" s="36"/>
      <c r="C779" s="37"/>
      <c r="D779" s="34"/>
      <c r="E779" s="34"/>
      <c r="F779" s="34"/>
      <c r="G779" s="34"/>
      <c r="H779" s="34"/>
      <c r="I779" s="34"/>
      <c r="J779" s="34"/>
      <c r="K779" s="34"/>
      <c r="L779" s="34"/>
      <c r="M779" s="34"/>
      <c r="N779" s="34"/>
      <c r="O779" s="34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>
      <c r="A780" s="35"/>
      <c r="B780" s="36"/>
      <c r="C780" s="37"/>
      <c r="D780" s="34"/>
      <c r="E780" s="34"/>
      <c r="F780" s="34"/>
      <c r="G780" s="34"/>
      <c r="H780" s="34"/>
      <c r="I780" s="34"/>
      <c r="J780" s="34"/>
      <c r="K780" s="34"/>
      <c r="L780" s="34"/>
      <c r="M780" s="34"/>
      <c r="N780" s="34"/>
      <c r="O780" s="34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>
      <c r="A781" s="35"/>
      <c r="B781" s="36"/>
      <c r="C781" s="37"/>
      <c r="D781" s="34"/>
      <c r="E781" s="34"/>
      <c r="F781" s="34"/>
      <c r="G781" s="34"/>
      <c r="H781" s="34"/>
      <c r="I781" s="34"/>
      <c r="J781" s="34"/>
      <c r="K781" s="34"/>
      <c r="L781" s="34"/>
      <c r="M781" s="34"/>
      <c r="N781" s="34"/>
      <c r="O781" s="34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>
      <c r="A782" s="35"/>
      <c r="B782" s="36"/>
      <c r="C782" s="37"/>
      <c r="D782" s="34"/>
      <c r="E782" s="34"/>
      <c r="F782" s="34"/>
      <c r="G782" s="34"/>
      <c r="H782" s="34"/>
      <c r="I782" s="34"/>
      <c r="J782" s="34"/>
      <c r="K782" s="34"/>
      <c r="L782" s="34"/>
      <c r="M782" s="34"/>
      <c r="N782" s="34"/>
      <c r="O782" s="34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>
      <c r="A783" s="35"/>
      <c r="B783" s="36"/>
      <c r="C783" s="37"/>
      <c r="D783" s="34"/>
      <c r="E783" s="34"/>
      <c r="F783" s="34"/>
      <c r="G783" s="34"/>
      <c r="H783" s="34"/>
      <c r="I783" s="34"/>
      <c r="J783" s="34"/>
      <c r="K783" s="34"/>
      <c r="L783" s="34"/>
      <c r="M783" s="34"/>
      <c r="N783" s="34"/>
      <c r="O783" s="34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>
      <c r="A784" s="35"/>
      <c r="B784" s="36"/>
      <c r="C784" s="37"/>
      <c r="D784" s="34"/>
      <c r="E784" s="34"/>
      <c r="F784" s="34"/>
      <c r="G784" s="34"/>
      <c r="H784" s="34"/>
      <c r="I784" s="34"/>
      <c r="J784" s="34"/>
      <c r="K784" s="34"/>
      <c r="L784" s="34"/>
      <c r="M784" s="34"/>
      <c r="N784" s="34"/>
      <c r="O784" s="34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>
      <c r="A785" s="35"/>
      <c r="B785" s="36"/>
      <c r="C785" s="37"/>
      <c r="D785" s="34"/>
      <c r="E785" s="34"/>
      <c r="F785" s="34"/>
      <c r="G785" s="34"/>
      <c r="H785" s="34"/>
      <c r="I785" s="34"/>
      <c r="J785" s="34"/>
      <c r="K785" s="34"/>
      <c r="L785" s="34"/>
      <c r="M785" s="34"/>
      <c r="N785" s="34"/>
      <c r="O785" s="34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>
      <c r="A786" s="35"/>
      <c r="B786" s="36"/>
      <c r="C786" s="37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>
      <c r="A787" s="35"/>
      <c r="B787" s="36"/>
      <c r="C787" s="37"/>
      <c r="D787" s="34"/>
      <c r="E787" s="34"/>
      <c r="F787" s="34"/>
      <c r="G787" s="34"/>
      <c r="H787" s="34"/>
      <c r="I787" s="34"/>
      <c r="J787" s="34"/>
      <c r="K787" s="34"/>
      <c r="L787" s="34"/>
      <c r="M787" s="34"/>
      <c r="N787" s="34"/>
      <c r="O787" s="34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>
      <c r="A788" s="35"/>
      <c r="B788" s="36"/>
      <c r="C788" s="37"/>
      <c r="D788" s="34"/>
      <c r="E788" s="34"/>
      <c r="F788" s="34"/>
      <c r="G788" s="34"/>
      <c r="H788" s="34"/>
      <c r="I788" s="34"/>
      <c r="J788" s="34"/>
      <c r="K788" s="34"/>
      <c r="L788" s="34"/>
      <c r="M788" s="34"/>
      <c r="N788" s="34"/>
      <c r="O788" s="34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>
      <c r="A789" s="35"/>
      <c r="B789" s="36"/>
      <c r="C789" s="37"/>
      <c r="D789" s="34"/>
      <c r="E789" s="34"/>
      <c r="F789" s="34"/>
      <c r="G789" s="34"/>
      <c r="H789" s="34"/>
      <c r="I789" s="34"/>
      <c r="J789" s="34"/>
      <c r="K789" s="34"/>
      <c r="L789" s="34"/>
      <c r="M789" s="34"/>
      <c r="N789" s="34"/>
      <c r="O789" s="34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>
      <c r="A790" s="35"/>
      <c r="B790" s="36"/>
      <c r="C790" s="37"/>
      <c r="D790" s="34"/>
      <c r="E790" s="34"/>
      <c r="F790" s="34"/>
      <c r="G790" s="34"/>
      <c r="H790" s="34"/>
      <c r="I790" s="34"/>
      <c r="J790" s="34"/>
      <c r="K790" s="34"/>
      <c r="L790" s="34"/>
      <c r="M790" s="34"/>
      <c r="N790" s="34"/>
      <c r="O790" s="34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>
      <c r="A791" s="35"/>
      <c r="B791" s="36"/>
      <c r="C791" s="37"/>
      <c r="D791" s="34"/>
      <c r="E791" s="34"/>
      <c r="F791" s="34"/>
      <c r="G791" s="34"/>
      <c r="H791" s="34"/>
      <c r="I791" s="34"/>
      <c r="J791" s="34"/>
      <c r="K791" s="34"/>
      <c r="L791" s="34"/>
      <c r="M791" s="34"/>
      <c r="N791" s="34"/>
      <c r="O791" s="34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>
      <c r="A792" s="35"/>
      <c r="B792" s="36"/>
      <c r="C792" s="37"/>
      <c r="D792" s="34"/>
      <c r="E792" s="34"/>
      <c r="F792" s="34"/>
      <c r="G792" s="34"/>
      <c r="H792" s="34"/>
      <c r="I792" s="34"/>
      <c r="J792" s="34"/>
      <c r="K792" s="34"/>
      <c r="L792" s="34"/>
      <c r="M792" s="34"/>
      <c r="N792" s="34"/>
      <c r="O792" s="34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>
      <c r="A793" s="35"/>
      <c r="B793" s="36"/>
      <c r="C793" s="37"/>
      <c r="D793" s="34"/>
      <c r="E793" s="34"/>
      <c r="F793" s="34"/>
      <c r="G793" s="34"/>
      <c r="H793" s="34"/>
      <c r="I793" s="34"/>
      <c r="J793" s="34"/>
      <c r="K793" s="34"/>
      <c r="L793" s="34"/>
      <c r="M793" s="34"/>
      <c r="N793" s="34"/>
      <c r="O793" s="34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>
      <c r="A794" s="35"/>
      <c r="B794" s="36"/>
      <c r="C794" s="37"/>
      <c r="D794" s="34"/>
      <c r="E794" s="34"/>
      <c r="F794" s="34"/>
      <c r="G794" s="34"/>
      <c r="H794" s="34"/>
      <c r="I794" s="34"/>
      <c r="J794" s="34"/>
      <c r="K794" s="34"/>
      <c r="L794" s="34"/>
      <c r="M794" s="34"/>
      <c r="N794" s="34"/>
      <c r="O794" s="34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>
      <c r="A795" s="35"/>
      <c r="B795" s="36"/>
      <c r="C795" s="37"/>
      <c r="D795" s="34"/>
      <c r="E795" s="34"/>
      <c r="F795" s="34"/>
      <c r="G795" s="34"/>
      <c r="H795" s="34"/>
      <c r="I795" s="34"/>
      <c r="J795" s="34"/>
      <c r="K795" s="34"/>
      <c r="L795" s="34"/>
      <c r="M795" s="34"/>
      <c r="N795" s="34"/>
      <c r="O795" s="34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>
      <c r="A796" s="35"/>
      <c r="B796" s="36"/>
      <c r="C796" s="37"/>
      <c r="D796" s="34"/>
      <c r="E796" s="34"/>
      <c r="F796" s="34"/>
      <c r="G796" s="34"/>
      <c r="H796" s="34"/>
      <c r="I796" s="34"/>
      <c r="J796" s="34"/>
      <c r="K796" s="34"/>
      <c r="L796" s="34"/>
      <c r="M796" s="34"/>
      <c r="N796" s="34"/>
      <c r="O796" s="34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>
      <c r="A797" s="35"/>
      <c r="B797" s="36"/>
      <c r="C797" s="37"/>
      <c r="D797" s="34"/>
      <c r="E797" s="34"/>
      <c r="F797" s="34"/>
      <c r="G797" s="34"/>
      <c r="H797" s="34"/>
      <c r="I797" s="34"/>
      <c r="J797" s="34"/>
      <c r="K797" s="34"/>
      <c r="L797" s="34"/>
      <c r="M797" s="34"/>
      <c r="N797" s="34"/>
      <c r="O797" s="34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>
      <c r="A798" s="35"/>
      <c r="B798" s="36"/>
      <c r="C798" s="37"/>
      <c r="D798" s="34"/>
      <c r="E798" s="34"/>
      <c r="F798" s="34"/>
      <c r="G798" s="34"/>
      <c r="H798" s="34"/>
      <c r="I798" s="34"/>
      <c r="J798" s="34"/>
      <c r="K798" s="34"/>
      <c r="L798" s="34"/>
      <c r="M798" s="34"/>
      <c r="N798" s="34"/>
      <c r="O798" s="34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>
      <c r="A799" s="35"/>
      <c r="B799" s="36"/>
      <c r="C799" s="37"/>
      <c r="D799" s="34"/>
      <c r="E799" s="34"/>
      <c r="F799" s="34"/>
      <c r="G799" s="34"/>
      <c r="H799" s="34"/>
      <c r="I799" s="34"/>
      <c r="J799" s="34"/>
      <c r="K799" s="34"/>
      <c r="L799" s="34"/>
      <c r="M799" s="34"/>
      <c r="N799" s="34"/>
      <c r="O799" s="34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>
      <c r="A800" s="35"/>
      <c r="B800" s="36"/>
      <c r="C800" s="37"/>
      <c r="D800" s="34"/>
      <c r="E800" s="34"/>
      <c r="F800" s="34"/>
      <c r="G800" s="34"/>
      <c r="H800" s="34"/>
      <c r="I800" s="34"/>
      <c r="J800" s="34"/>
      <c r="K800" s="34"/>
      <c r="L800" s="34"/>
      <c r="M800" s="34"/>
      <c r="N800" s="34"/>
      <c r="O800" s="34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>
      <c r="A801" s="35"/>
      <c r="B801" s="36"/>
      <c r="C801" s="37"/>
      <c r="D801" s="34"/>
      <c r="E801" s="34"/>
      <c r="F801" s="34"/>
      <c r="G801" s="34"/>
      <c r="H801" s="34"/>
      <c r="I801" s="34"/>
      <c r="J801" s="34"/>
      <c r="K801" s="34"/>
      <c r="L801" s="34"/>
      <c r="M801" s="34"/>
      <c r="N801" s="34"/>
      <c r="O801" s="34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>
      <c r="A802" s="35"/>
      <c r="B802" s="36"/>
      <c r="C802" s="37"/>
      <c r="D802" s="34"/>
      <c r="E802" s="34"/>
      <c r="F802" s="34"/>
      <c r="G802" s="34"/>
      <c r="H802" s="34"/>
      <c r="I802" s="34"/>
      <c r="J802" s="34"/>
      <c r="K802" s="34"/>
      <c r="L802" s="34"/>
      <c r="M802" s="34"/>
      <c r="N802" s="34"/>
      <c r="O802" s="34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>
      <c r="A803" s="35"/>
      <c r="B803" s="36"/>
      <c r="C803" s="37"/>
      <c r="D803" s="34"/>
      <c r="E803" s="34"/>
      <c r="F803" s="34"/>
      <c r="G803" s="34"/>
      <c r="H803" s="34"/>
      <c r="I803" s="34"/>
      <c r="J803" s="34"/>
      <c r="K803" s="34"/>
      <c r="L803" s="34"/>
      <c r="M803" s="34"/>
      <c r="N803" s="34"/>
      <c r="O803" s="34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>
      <c r="A804" s="35"/>
      <c r="B804" s="36"/>
      <c r="C804" s="37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>
      <c r="A805" s="35"/>
      <c r="B805" s="36"/>
      <c r="C805" s="37"/>
      <c r="D805" s="34"/>
      <c r="E805" s="34"/>
      <c r="F805" s="34"/>
      <c r="G805" s="34"/>
      <c r="H805" s="34"/>
      <c r="I805" s="34"/>
      <c r="J805" s="34"/>
      <c r="K805" s="34"/>
      <c r="L805" s="34"/>
      <c r="M805" s="34"/>
      <c r="N805" s="34"/>
      <c r="O805" s="34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>
      <c r="A806" s="35"/>
      <c r="B806" s="36"/>
      <c r="C806" s="37"/>
      <c r="D806" s="34"/>
      <c r="E806" s="34"/>
      <c r="F806" s="34"/>
      <c r="G806" s="34"/>
      <c r="H806" s="34"/>
      <c r="I806" s="34"/>
      <c r="J806" s="34"/>
      <c r="K806" s="34"/>
      <c r="L806" s="34"/>
      <c r="M806" s="34"/>
      <c r="N806" s="34"/>
      <c r="O806" s="34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>
      <c r="A807" s="35"/>
      <c r="B807" s="36"/>
      <c r="C807" s="37"/>
      <c r="D807" s="34"/>
      <c r="E807" s="34"/>
      <c r="F807" s="34"/>
      <c r="G807" s="34"/>
      <c r="H807" s="34"/>
      <c r="I807" s="34"/>
      <c r="J807" s="34"/>
      <c r="K807" s="34"/>
      <c r="L807" s="34"/>
      <c r="M807" s="34"/>
      <c r="N807" s="34"/>
      <c r="O807" s="34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>
      <c r="A808" s="35"/>
      <c r="B808" s="36"/>
      <c r="C808" s="37"/>
      <c r="D808" s="34"/>
      <c r="E808" s="34"/>
      <c r="F808" s="34"/>
      <c r="G808" s="34"/>
      <c r="H808" s="34"/>
      <c r="I808" s="34"/>
      <c r="J808" s="34"/>
      <c r="K808" s="34"/>
      <c r="L808" s="34"/>
      <c r="M808" s="34"/>
      <c r="N808" s="34"/>
      <c r="O808" s="34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>
      <c r="A809" s="35"/>
      <c r="B809" s="36"/>
      <c r="C809" s="37"/>
      <c r="D809" s="34"/>
      <c r="E809" s="34"/>
      <c r="F809" s="34"/>
      <c r="G809" s="34"/>
      <c r="H809" s="34"/>
      <c r="I809" s="34"/>
      <c r="J809" s="34"/>
      <c r="K809" s="34"/>
      <c r="L809" s="34"/>
      <c r="M809" s="34"/>
      <c r="N809" s="34"/>
      <c r="O809" s="34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>
      <c r="A810" s="35"/>
      <c r="B810" s="36"/>
      <c r="C810" s="37"/>
      <c r="D810" s="34"/>
      <c r="E810" s="34"/>
      <c r="F810" s="34"/>
      <c r="G810" s="34"/>
      <c r="H810" s="34"/>
      <c r="I810" s="34"/>
      <c r="J810" s="34"/>
      <c r="K810" s="34"/>
      <c r="L810" s="34"/>
      <c r="M810" s="34"/>
      <c r="N810" s="34"/>
      <c r="O810" s="34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>
      <c r="A811" s="35"/>
      <c r="B811" s="36"/>
      <c r="C811" s="37"/>
      <c r="D811" s="34"/>
      <c r="E811" s="34"/>
      <c r="F811" s="34"/>
      <c r="G811" s="34"/>
      <c r="H811" s="34"/>
      <c r="I811" s="34"/>
      <c r="J811" s="34"/>
      <c r="K811" s="34"/>
      <c r="L811" s="34"/>
      <c r="M811" s="34"/>
      <c r="N811" s="34"/>
      <c r="O811" s="34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>
      <c r="A812" s="35"/>
      <c r="B812" s="36"/>
      <c r="C812" s="37"/>
      <c r="D812" s="34"/>
      <c r="E812" s="34"/>
      <c r="F812" s="34"/>
      <c r="G812" s="34"/>
      <c r="H812" s="34"/>
      <c r="I812" s="34"/>
      <c r="J812" s="34"/>
      <c r="K812" s="34"/>
      <c r="L812" s="34"/>
      <c r="M812" s="34"/>
      <c r="N812" s="34"/>
      <c r="O812" s="34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>
      <c r="A813" s="35"/>
      <c r="B813" s="36"/>
      <c r="C813" s="37"/>
      <c r="D813" s="34"/>
      <c r="E813" s="34"/>
      <c r="F813" s="34"/>
      <c r="G813" s="34"/>
      <c r="H813" s="34"/>
      <c r="I813" s="34"/>
      <c r="J813" s="34"/>
      <c r="K813" s="34"/>
      <c r="L813" s="34"/>
      <c r="M813" s="34"/>
      <c r="N813" s="34"/>
      <c r="O813" s="34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>
      <c r="A814" s="35"/>
      <c r="B814" s="36"/>
      <c r="C814" s="37"/>
      <c r="D814" s="34"/>
      <c r="E814" s="34"/>
      <c r="F814" s="34"/>
      <c r="G814" s="34"/>
      <c r="H814" s="34"/>
      <c r="I814" s="34"/>
      <c r="J814" s="34"/>
      <c r="K814" s="34"/>
      <c r="L814" s="34"/>
      <c r="M814" s="34"/>
      <c r="N814" s="34"/>
      <c r="O814" s="34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>
      <c r="A815" s="35"/>
      <c r="B815" s="36"/>
      <c r="C815" s="37"/>
      <c r="D815" s="34"/>
      <c r="E815" s="34"/>
      <c r="F815" s="34"/>
      <c r="G815" s="34"/>
      <c r="H815" s="34"/>
      <c r="I815" s="34"/>
      <c r="J815" s="34"/>
      <c r="K815" s="34"/>
      <c r="L815" s="34"/>
      <c r="M815" s="34"/>
      <c r="N815" s="34"/>
      <c r="O815" s="34"/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>
      <c r="A816" s="35"/>
      <c r="B816" s="36"/>
      <c r="C816" s="37"/>
      <c r="D816" s="34"/>
      <c r="E816" s="34"/>
      <c r="F816" s="34"/>
      <c r="G816" s="34"/>
      <c r="H816" s="34"/>
      <c r="I816" s="34"/>
      <c r="J816" s="34"/>
      <c r="K816" s="34"/>
      <c r="L816" s="34"/>
      <c r="M816" s="34"/>
      <c r="N816" s="34"/>
      <c r="O816" s="34"/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  <row r="817">
      <c r="A817" s="35"/>
      <c r="B817" s="36"/>
      <c r="C817" s="37"/>
      <c r="D817" s="34"/>
      <c r="E817" s="34"/>
      <c r="F817" s="34"/>
      <c r="G817" s="34"/>
      <c r="H817" s="34"/>
      <c r="I817" s="34"/>
      <c r="J817" s="34"/>
      <c r="K817" s="34"/>
      <c r="L817" s="34"/>
      <c r="M817" s="34"/>
      <c r="N817" s="34"/>
      <c r="O817" s="34"/>
      <c r="P817" s="34"/>
      <c r="Q817" s="34"/>
      <c r="R817" s="34"/>
      <c r="S817" s="34"/>
      <c r="T817" s="34"/>
      <c r="U817" s="34"/>
      <c r="V817" s="34"/>
      <c r="W817" s="34"/>
      <c r="X817" s="34"/>
      <c r="Y817" s="34"/>
      <c r="Z817" s="34"/>
    </row>
    <row r="818">
      <c r="A818" s="35"/>
      <c r="B818" s="36"/>
      <c r="C818" s="37"/>
      <c r="D818" s="34"/>
      <c r="E818" s="34"/>
      <c r="F818" s="34"/>
      <c r="G818" s="34"/>
      <c r="H818" s="34"/>
      <c r="I818" s="34"/>
      <c r="J818" s="34"/>
      <c r="K818" s="34"/>
      <c r="L818" s="34"/>
      <c r="M818" s="34"/>
      <c r="N818" s="34"/>
      <c r="O818" s="34"/>
      <c r="P818" s="34"/>
      <c r="Q818" s="34"/>
      <c r="R818" s="34"/>
      <c r="S818" s="34"/>
      <c r="T818" s="34"/>
      <c r="U818" s="34"/>
      <c r="V818" s="34"/>
      <c r="W818" s="34"/>
      <c r="X818" s="34"/>
      <c r="Y818" s="34"/>
      <c r="Z818" s="34"/>
    </row>
    <row r="819">
      <c r="A819" s="35"/>
      <c r="B819" s="36"/>
      <c r="C819" s="37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4"/>
      <c r="Y819" s="34"/>
      <c r="Z819" s="34"/>
    </row>
    <row r="820">
      <c r="A820" s="35"/>
      <c r="B820" s="36"/>
      <c r="C820" s="37"/>
      <c r="D820" s="34"/>
      <c r="E820" s="34"/>
      <c r="F820" s="34"/>
      <c r="G820" s="34"/>
      <c r="H820" s="34"/>
      <c r="I820" s="34"/>
      <c r="J820" s="34"/>
      <c r="K820" s="34"/>
      <c r="L820" s="34"/>
      <c r="M820" s="34"/>
      <c r="N820" s="34"/>
      <c r="O820" s="34"/>
      <c r="P820" s="34"/>
      <c r="Q820" s="34"/>
      <c r="R820" s="34"/>
      <c r="S820" s="34"/>
      <c r="T820" s="34"/>
      <c r="U820" s="34"/>
      <c r="V820" s="34"/>
      <c r="W820" s="34"/>
      <c r="X820" s="34"/>
      <c r="Y820" s="34"/>
      <c r="Z820" s="34"/>
    </row>
    <row r="821">
      <c r="A821" s="35"/>
      <c r="B821" s="36"/>
      <c r="C821" s="37"/>
      <c r="D821" s="34"/>
      <c r="E821" s="34"/>
      <c r="F821" s="34"/>
      <c r="G821" s="34"/>
      <c r="H821" s="34"/>
      <c r="I821" s="34"/>
      <c r="J821" s="34"/>
      <c r="K821" s="34"/>
      <c r="L821" s="34"/>
      <c r="M821" s="34"/>
      <c r="N821" s="34"/>
      <c r="O821" s="34"/>
      <c r="P821" s="34"/>
      <c r="Q821" s="34"/>
      <c r="R821" s="34"/>
      <c r="S821" s="34"/>
      <c r="T821" s="34"/>
      <c r="U821" s="34"/>
      <c r="V821" s="34"/>
      <c r="W821" s="34"/>
      <c r="X821" s="34"/>
      <c r="Y821" s="34"/>
      <c r="Z821" s="34"/>
    </row>
    <row r="822">
      <c r="A822" s="35"/>
      <c r="B822" s="36"/>
      <c r="C822" s="37"/>
      <c r="D822" s="34"/>
      <c r="E822" s="34"/>
      <c r="F822" s="34"/>
      <c r="G822" s="34"/>
      <c r="H822" s="34"/>
      <c r="I822" s="34"/>
      <c r="J822" s="34"/>
      <c r="K822" s="34"/>
      <c r="L822" s="34"/>
      <c r="M822" s="34"/>
      <c r="N822" s="34"/>
      <c r="O822" s="34"/>
      <c r="P822" s="34"/>
      <c r="Q822" s="34"/>
      <c r="R822" s="34"/>
      <c r="S822" s="34"/>
      <c r="T822" s="34"/>
      <c r="U822" s="34"/>
      <c r="V822" s="34"/>
      <c r="W822" s="34"/>
      <c r="X822" s="34"/>
      <c r="Y822" s="34"/>
      <c r="Z822" s="34"/>
    </row>
    <row r="823">
      <c r="A823" s="35"/>
      <c r="B823" s="36"/>
      <c r="C823" s="37"/>
      <c r="D823" s="34"/>
      <c r="E823" s="34"/>
      <c r="F823" s="34"/>
      <c r="G823" s="34"/>
      <c r="H823" s="34"/>
      <c r="I823" s="34"/>
      <c r="J823" s="34"/>
      <c r="K823" s="34"/>
      <c r="L823" s="34"/>
      <c r="M823" s="34"/>
      <c r="N823" s="34"/>
      <c r="O823" s="34"/>
      <c r="P823" s="34"/>
      <c r="Q823" s="34"/>
      <c r="R823" s="34"/>
      <c r="S823" s="34"/>
      <c r="T823" s="34"/>
      <c r="U823" s="34"/>
      <c r="V823" s="34"/>
      <c r="W823" s="34"/>
      <c r="X823" s="34"/>
      <c r="Y823" s="34"/>
      <c r="Z823" s="34"/>
    </row>
    <row r="824">
      <c r="A824" s="35"/>
      <c r="B824" s="36"/>
      <c r="C824" s="37"/>
      <c r="D824" s="34"/>
      <c r="E824" s="34"/>
      <c r="F824" s="34"/>
      <c r="G824" s="34"/>
      <c r="H824" s="34"/>
      <c r="I824" s="34"/>
      <c r="J824" s="34"/>
      <c r="K824" s="34"/>
      <c r="L824" s="34"/>
      <c r="M824" s="34"/>
      <c r="N824" s="34"/>
      <c r="O824" s="34"/>
      <c r="P824" s="34"/>
      <c r="Q824" s="34"/>
      <c r="R824" s="34"/>
      <c r="S824" s="34"/>
      <c r="T824" s="34"/>
      <c r="U824" s="34"/>
      <c r="V824" s="34"/>
      <c r="W824" s="34"/>
      <c r="X824" s="34"/>
      <c r="Y824" s="34"/>
      <c r="Z824" s="34"/>
    </row>
    <row r="825">
      <c r="A825" s="35"/>
      <c r="B825" s="36"/>
      <c r="C825" s="37"/>
      <c r="D825" s="34"/>
      <c r="E825" s="34"/>
      <c r="F825" s="34"/>
      <c r="G825" s="34"/>
      <c r="H825" s="34"/>
      <c r="I825" s="34"/>
      <c r="J825" s="34"/>
      <c r="K825" s="34"/>
      <c r="L825" s="34"/>
      <c r="M825" s="34"/>
      <c r="N825" s="34"/>
      <c r="O825" s="34"/>
      <c r="P825" s="34"/>
      <c r="Q825" s="34"/>
      <c r="R825" s="34"/>
      <c r="S825" s="34"/>
      <c r="T825" s="34"/>
      <c r="U825" s="34"/>
      <c r="V825" s="34"/>
      <c r="W825" s="34"/>
      <c r="X825" s="34"/>
      <c r="Y825" s="34"/>
      <c r="Z825" s="34"/>
    </row>
    <row r="826">
      <c r="A826" s="35"/>
      <c r="B826" s="36"/>
      <c r="C826" s="37"/>
      <c r="D826" s="34"/>
      <c r="E826" s="34"/>
      <c r="F826" s="34"/>
      <c r="G826" s="34"/>
      <c r="H826" s="34"/>
      <c r="I826" s="34"/>
      <c r="J826" s="34"/>
      <c r="K826" s="34"/>
      <c r="L826" s="34"/>
      <c r="M826" s="34"/>
      <c r="N826" s="34"/>
      <c r="O826" s="34"/>
      <c r="P826" s="34"/>
      <c r="Q826" s="34"/>
      <c r="R826" s="34"/>
      <c r="S826" s="34"/>
      <c r="T826" s="34"/>
      <c r="U826" s="34"/>
      <c r="V826" s="34"/>
      <c r="W826" s="34"/>
      <c r="X826" s="34"/>
      <c r="Y826" s="34"/>
      <c r="Z826" s="34"/>
    </row>
    <row r="827">
      <c r="A827" s="35"/>
      <c r="B827" s="36"/>
      <c r="C827" s="37"/>
      <c r="D827" s="34"/>
      <c r="E827" s="34"/>
      <c r="F827" s="34"/>
      <c r="G827" s="34"/>
      <c r="H827" s="34"/>
      <c r="I827" s="34"/>
      <c r="J827" s="34"/>
      <c r="K827" s="34"/>
      <c r="L827" s="34"/>
      <c r="M827" s="34"/>
      <c r="N827" s="34"/>
      <c r="O827" s="34"/>
      <c r="P827" s="34"/>
      <c r="Q827" s="34"/>
      <c r="R827" s="34"/>
      <c r="S827" s="34"/>
      <c r="T827" s="34"/>
      <c r="U827" s="34"/>
      <c r="V827" s="34"/>
      <c r="W827" s="34"/>
      <c r="X827" s="34"/>
      <c r="Y827" s="34"/>
      <c r="Z827" s="34"/>
    </row>
    <row r="828">
      <c r="A828" s="35"/>
      <c r="B828" s="36"/>
      <c r="C828" s="37"/>
      <c r="D828" s="34"/>
      <c r="E828" s="34"/>
      <c r="F828" s="34"/>
      <c r="G828" s="34"/>
      <c r="H828" s="34"/>
      <c r="I828" s="34"/>
      <c r="J828" s="34"/>
      <c r="K828" s="34"/>
      <c r="L828" s="34"/>
      <c r="M828" s="34"/>
      <c r="N828" s="34"/>
      <c r="O828" s="34"/>
      <c r="P828" s="34"/>
      <c r="Q828" s="34"/>
      <c r="R828" s="34"/>
      <c r="S828" s="34"/>
      <c r="T828" s="34"/>
      <c r="U828" s="34"/>
      <c r="V828" s="34"/>
      <c r="W828" s="34"/>
      <c r="X828" s="34"/>
      <c r="Y828" s="34"/>
      <c r="Z828" s="34"/>
    </row>
    <row r="829">
      <c r="A829" s="35"/>
      <c r="B829" s="36"/>
      <c r="C829" s="37"/>
      <c r="D829" s="34"/>
      <c r="E829" s="34"/>
      <c r="F829" s="34"/>
      <c r="G829" s="34"/>
      <c r="H829" s="34"/>
      <c r="I829" s="34"/>
      <c r="J829" s="34"/>
      <c r="K829" s="34"/>
      <c r="L829" s="34"/>
      <c r="M829" s="34"/>
      <c r="N829" s="34"/>
      <c r="O829" s="34"/>
      <c r="P829" s="34"/>
      <c r="Q829" s="34"/>
      <c r="R829" s="34"/>
      <c r="S829" s="34"/>
      <c r="T829" s="34"/>
      <c r="U829" s="34"/>
      <c r="V829" s="34"/>
      <c r="W829" s="34"/>
      <c r="X829" s="34"/>
      <c r="Y829" s="34"/>
      <c r="Z829" s="34"/>
    </row>
    <row r="830">
      <c r="A830" s="35"/>
      <c r="B830" s="36"/>
      <c r="C830" s="37"/>
      <c r="D830" s="34"/>
      <c r="E830" s="34"/>
      <c r="F830" s="34"/>
      <c r="G830" s="34"/>
      <c r="H830" s="34"/>
      <c r="I830" s="34"/>
      <c r="J830" s="34"/>
      <c r="K830" s="34"/>
      <c r="L830" s="34"/>
      <c r="M830" s="34"/>
      <c r="N830" s="34"/>
      <c r="O830" s="34"/>
      <c r="P830" s="34"/>
      <c r="Q830" s="34"/>
      <c r="R830" s="34"/>
      <c r="S830" s="34"/>
      <c r="T830" s="34"/>
      <c r="U830" s="34"/>
      <c r="V830" s="34"/>
      <c r="W830" s="34"/>
      <c r="X830" s="34"/>
      <c r="Y830" s="34"/>
      <c r="Z830" s="34"/>
    </row>
    <row r="831">
      <c r="A831" s="35"/>
      <c r="B831" s="36"/>
      <c r="C831" s="37"/>
      <c r="D831" s="34"/>
      <c r="E831" s="34"/>
      <c r="F831" s="34"/>
      <c r="G831" s="34"/>
      <c r="H831" s="34"/>
      <c r="I831" s="34"/>
      <c r="J831" s="34"/>
      <c r="K831" s="34"/>
      <c r="L831" s="34"/>
      <c r="M831" s="34"/>
      <c r="N831" s="34"/>
      <c r="O831" s="34"/>
      <c r="P831" s="34"/>
      <c r="Q831" s="34"/>
      <c r="R831" s="34"/>
      <c r="S831" s="34"/>
      <c r="T831" s="34"/>
      <c r="U831" s="34"/>
      <c r="V831" s="34"/>
      <c r="W831" s="34"/>
      <c r="X831" s="34"/>
      <c r="Y831" s="34"/>
      <c r="Z831" s="34"/>
    </row>
    <row r="832">
      <c r="A832" s="35"/>
      <c r="B832" s="36"/>
      <c r="C832" s="37"/>
      <c r="D832" s="34"/>
      <c r="E832" s="34"/>
      <c r="F832" s="34"/>
      <c r="G832" s="34"/>
      <c r="H832" s="34"/>
      <c r="I832" s="34"/>
      <c r="J832" s="34"/>
      <c r="K832" s="34"/>
      <c r="L832" s="34"/>
      <c r="M832" s="34"/>
      <c r="N832" s="34"/>
      <c r="O832" s="34"/>
      <c r="P832" s="34"/>
      <c r="Q832" s="34"/>
      <c r="R832" s="34"/>
      <c r="S832" s="34"/>
      <c r="T832" s="34"/>
      <c r="U832" s="34"/>
      <c r="V832" s="34"/>
      <c r="W832" s="34"/>
      <c r="X832" s="34"/>
      <c r="Y832" s="34"/>
      <c r="Z832" s="34"/>
    </row>
    <row r="833">
      <c r="A833" s="35"/>
      <c r="B833" s="36"/>
      <c r="C833" s="37"/>
      <c r="D833" s="34"/>
      <c r="E833" s="34"/>
      <c r="F833" s="34"/>
      <c r="G833" s="34"/>
      <c r="H833" s="34"/>
      <c r="I833" s="34"/>
      <c r="J833" s="34"/>
      <c r="K833" s="34"/>
      <c r="L833" s="34"/>
      <c r="M833" s="34"/>
      <c r="N833" s="34"/>
      <c r="O833" s="34"/>
      <c r="P833" s="34"/>
      <c r="Q833" s="34"/>
      <c r="R833" s="34"/>
      <c r="S833" s="34"/>
      <c r="T833" s="34"/>
      <c r="U833" s="34"/>
      <c r="V833" s="34"/>
      <c r="W833" s="34"/>
      <c r="X833" s="34"/>
      <c r="Y833" s="34"/>
      <c r="Z833" s="34"/>
    </row>
    <row r="834">
      <c r="A834" s="35"/>
      <c r="B834" s="36"/>
      <c r="C834" s="37"/>
      <c r="D834" s="34"/>
      <c r="E834" s="34"/>
      <c r="F834" s="34"/>
      <c r="G834" s="34"/>
      <c r="H834" s="34"/>
      <c r="I834" s="34"/>
      <c r="J834" s="34"/>
      <c r="K834" s="34"/>
      <c r="L834" s="34"/>
      <c r="M834" s="34"/>
      <c r="N834" s="34"/>
      <c r="O834" s="34"/>
      <c r="P834" s="34"/>
      <c r="Q834" s="34"/>
      <c r="R834" s="34"/>
      <c r="S834" s="34"/>
      <c r="T834" s="34"/>
      <c r="U834" s="34"/>
      <c r="V834" s="34"/>
      <c r="W834" s="34"/>
      <c r="X834" s="34"/>
      <c r="Y834" s="34"/>
      <c r="Z834" s="34"/>
    </row>
    <row r="835">
      <c r="A835" s="35"/>
      <c r="B835" s="36"/>
      <c r="C835" s="37"/>
      <c r="D835" s="34"/>
      <c r="E835" s="34"/>
      <c r="F835" s="34"/>
      <c r="G835" s="34"/>
      <c r="H835" s="34"/>
      <c r="I835" s="34"/>
      <c r="J835" s="34"/>
      <c r="K835" s="34"/>
      <c r="L835" s="34"/>
      <c r="M835" s="34"/>
      <c r="N835" s="34"/>
      <c r="O835" s="34"/>
      <c r="P835" s="34"/>
      <c r="Q835" s="34"/>
      <c r="R835" s="34"/>
      <c r="S835" s="34"/>
      <c r="T835" s="34"/>
      <c r="U835" s="34"/>
      <c r="V835" s="34"/>
      <c r="W835" s="34"/>
      <c r="X835" s="34"/>
      <c r="Y835" s="34"/>
      <c r="Z835" s="34"/>
    </row>
    <row r="836">
      <c r="A836" s="35"/>
      <c r="B836" s="36"/>
      <c r="C836" s="37"/>
      <c r="D836" s="34"/>
      <c r="E836" s="34"/>
      <c r="F836" s="34"/>
      <c r="G836" s="34"/>
      <c r="H836" s="34"/>
      <c r="I836" s="34"/>
      <c r="J836" s="34"/>
      <c r="K836" s="34"/>
      <c r="L836" s="34"/>
      <c r="M836" s="34"/>
      <c r="N836" s="34"/>
      <c r="O836" s="34"/>
      <c r="P836" s="34"/>
      <c r="Q836" s="34"/>
      <c r="R836" s="34"/>
      <c r="S836" s="34"/>
      <c r="T836" s="34"/>
      <c r="U836" s="34"/>
      <c r="V836" s="34"/>
      <c r="W836" s="34"/>
      <c r="X836" s="34"/>
      <c r="Y836" s="34"/>
      <c r="Z836" s="34"/>
    </row>
    <row r="837">
      <c r="A837" s="35"/>
      <c r="B837" s="36"/>
      <c r="C837" s="37"/>
      <c r="D837" s="34"/>
      <c r="E837" s="34"/>
      <c r="F837" s="34"/>
      <c r="G837" s="34"/>
      <c r="H837" s="34"/>
      <c r="I837" s="34"/>
      <c r="J837" s="34"/>
      <c r="K837" s="34"/>
      <c r="L837" s="34"/>
      <c r="M837" s="34"/>
      <c r="N837" s="34"/>
      <c r="O837" s="34"/>
      <c r="P837" s="34"/>
      <c r="Q837" s="34"/>
      <c r="R837" s="34"/>
      <c r="S837" s="34"/>
      <c r="T837" s="34"/>
      <c r="U837" s="34"/>
      <c r="V837" s="34"/>
      <c r="W837" s="34"/>
      <c r="X837" s="34"/>
      <c r="Y837" s="34"/>
      <c r="Z837" s="34"/>
    </row>
    <row r="838">
      <c r="A838" s="35"/>
      <c r="B838" s="36"/>
      <c r="C838" s="37"/>
      <c r="D838" s="34"/>
      <c r="E838" s="34"/>
      <c r="F838" s="34"/>
      <c r="G838" s="34"/>
      <c r="H838" s="34"/>
      <c r="I838" s="34"/>
      <c r="J838" s="34"/>
      <c r="K838" s="34"/>
      <c r="L838" s="34"/>
      <c r="M838" s="34"/>
      <c r="N838" s="34"/>
      <c r="O838" s="34"/>
      <c r="P838" s="34"/>
      <c r="Q838" s="34"/>
      <c r="R838" s="34"/>
      <c r="S838" s="34"/>
      <c r="T838" s="34"/>
      <c r="U838" s="34"/>
      <c r="V838" s="34"/>
      <c r="W838" s="34"/>
      <c r="X838" s="34"/>
      <c r="Y838" s="34"/>
      <c r="Z838" s="34"/>
    </row>
    <row r="839">
      <c r="A839" s="35"/>
      <c r="B839" s="36"/>
      <c r="C839" s="37"/>
      <c r="D839" s="34"/>
      <c r="E839" s="34"/>
      <c r="F839" s="34"/>
      <c r="G839" s="34"/>
      <c r="H839" s="34"/>
      <c r="I839" s="34"/>
      <c r="J839" s="34"/>
      <c r="K839" s="34"/>
      <c r="L839" s="34"/>
      <c r="M839" s="34"/>
      <c r="N839" s="34"/>
      <c r="O839" s="34"/>
      <c r="P839" s="34"/>
      <c r="Q839" s="34"/>
      <c r="R839" s="34"/>
      <c r="S839" s="34"/>
      <c r="T839" s="34"/>
      <c r="U839" s="34"/>
      <c r="V839" s="34"/>
      <c r="W839" s="34"/>
      <c r="X839" s="34"/>
      <c r="Y839" s="34"/>
      <c r="Z839" s="34"/>
    </row>
    <row r="840">
      <c r="A840" s="35"/>
      <c r="B840" s="36"/>
      <c r="C840" s="37"/>
      <c r="D840" s="34"/>
      <c r="E840" s="34"/>
      <c r="F840" s="34"/>
      <c r="G840" s="34"/>
      <c r="H840" s="34"/>
      <c r="I840" s="34"/>
      <c r="J840" s="34"/>
      <c r="K840" s="34"/>
      <c r="L840" s="34"/>
      <c r="M840" s="34"/>
      <c r="N840" s="34"/>
      <c r="O840" s="34"/>
      <c r="P840" s="34"/>
      <c r="Q840" s="34"/>
      <c r="R840" s="34"/>
      <c r="S840" s="34"/>
      <c r="T840" s="34"/>
      <c r="U840" s="34"/>
      <c r="V840" s="34"/>
      <c r="W840" s="34"/>
      <c r="X840" s="34"/>
      <c r="Y840" s="34"/>
      <c r="Z840" s="34"/>
    </row>
    <row r="841">
      <c r="A841" s="35"/>
      <c r="B841" s="36"/>
      <c r="C841" s="37"/>
      <c r="D841" s="34"/>
      <c r="E841" s="34"/>
      <c r="F841" s="34"/>
      <c r="G841" s="34"/>
      <c r="H841" s="34"/>
      <c r="I841" s="34"/>
      <c r="J841" s="34"/>
      <c r="K841" s="34"/>
      <c r="L841" s="34"/>
      <c r="M841" s="34"/>
      <c r="N841" s="34"/>
      <c r="O841" s="34"/>
      <c r="P841" s="34"/>
      <c r="Q841" s="34"/>
      <c r="R841" s="34"/>
      <c r="S841" s="34"/>
      <c r="T841" s="34"/>
      <c r="U841" s="34"/>
      <c r="V841" s="34"/>
      <c r="W841" s="34"/>
      <c r="X841" s="34"/>
      <c r="Y841" s="34"/>
      <c r="Z841" s="34"/>
    </row>
    <row r="842">
      <c r="A842" s="35"/>
      <c r="B842" s="36"/>
      <c r="C842" s="37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4"/>
      <c r="Y842" s="34"/>
      <c r="Z842" s="34"/>
    </row>
    <row r="843">
      <c r="A843" s="35"/>
      <c r="B843" s="36"/>
      <c r="C843" s="37"/>
      <c r="D843" s="34"/>
      <c r="E843" s="34"/>
      <c r="F843" s="34"/>
      <c r="G843" s="34"/>
      <c r="H843" s="34"/>
      <c r="I843" s="34"/>
      <c r="J843" s="34"/>
      <c r="K843" s="34"/>
      <c r="L843" s="34"/>
      <c r="M843" s="34"/>
      <c r="N843" s="34"/>
      <c r="O843" s="34"/>
      <c r="P843" s="34"/>
      <c r="Q843" s="34"/>
      <c r="R843" s="34"/>
      <c r="S843" s="34"/>
      <c r="T843" s="34"/>
      <c r="U843" s="34"/>
      <c r="V843" s="34"/>
      <c r="W843" s="34"/>
      <c r="X843" s="34"/>
      <c r="Y843" s="34"/>
      <c r="Z843" s="34"/>
    </row>
    <row r="844">
      <c r="A844" s="35"/>
      <c r="B844" s="36"/>
      <c r="C844" s="37"/>
      <c r="D844" s="34"/>
      <c r="E844" s="34"/>
      <c r="F844" s="34"/>
      <c r="G844" s="34"/>
      <c r="H844" s="34"/>
      <c r="I844" s="34"/>
      <c r="J844" s="34"/>
      <c r="K844" s="34"/>
      <c r="L844" s="34"/>
      <c r="M844" s="34"/>
      <c r="N844" s="34"/>
      <c r="O844" s="34"/>
      <c r="P844" s="34"/>
      <c r="Q844" s="34"/>
      <c r="R844" s="34"/>
      <c r="S844" s="34"/>
      <c r="T844" s="34"/>
      <c r="U844" s="34"/>
      <c r="V844" s="34"/>
      <c r="W844" s="34"/>
      <c r="X844" s="34"/>
      <c r="Y844" s="34"/>
      <c r="Z844" s="34"/>
    </row>
    <row r="845">
      <c r="A845" s="35"/>
      <c r="B845" s="36"/>
      <c r="C845" s="37"/>
      <c r="D845" s="34"/>
      <c r="E845" s="34"/>
      <c r="F845" s="34"/>
      <c r="G845" s="34"/>
      <c r="H845" s="34"/>
      <c r="I845" s="34"/>
      <c r="J845" s="34"/>
      <c r="K845" s="34"/>
      <c r="L845" s="34"/>
      <c r="M845" s="34"/>
      <c r="N845" s="34"/>
      <c r="O845" s="34"/>
      <c r="P845" s="34"/>
      <c r="Q845" s="34"/>
      <c r="R845" s="34"/>
      <c r="S845" s="34"/>
      <c r="T845" s="34"/>
      <c r="U845" s="34"/>
      <c r="V845" s="34"/>
      <c r="W845" s="34"/>
      <c r="X845" s="34"/>
      <c r="Y845" s="34"/>
      <c r="Z845" s="34"/>
    </row>
    <row r="846">
      <c r="A846" s="35"/>
      <c r="B846" s="36"/>
      <c r="C846" s="37"/>
      <c r="D846" s="34"/>
      <c r="E846" s="34"/>
      <c r="F846" s="34"/>
      <c r="G846" s="34"/>
      <c r="H846" s="34"/>
      <c r="I846" s="34"/>
      <c r="J846" s="34"/>
      <c r="K846" s="34"/>
      <c r="L846" s="34"/>
      <c r="M846" s="34"/>
      <c r="N846" s="34"/>
      <c r="O846" s="34"/>
      <c r="P846" s="34"/>
      <c r="Q846" s="34"/>
      <c r="R846" s="34"/>
      <c r="S846" s="34"/>
      <c r="T846" s="34"/>
      <c r="U846" s="34"/>
      <c r="V846" s="34"/>
      <c r="W846" s="34"/>
      <c r="X846" s="34"/>
      <c r="Y846" s="34"/>
      <c r="Z846" s="34"/>
    </row>
    <row r="847">
      <c r="A847" s="35"/>
      <c r="B847" s="36"/>
      <c r="C847" s="37"/>
      <c r="D847" s="34"/>
      <c r="E847" s="34"/>
      <c r="F847" s="34"/>
      <c r="G847" s="34"/>
      <c r="H847" s="34"/>
      <c r="I847" s="34"/>
      <c r="J847" s="34"/>
      <c r="K847" s="34"/>
      <c r="L847" s="34"/>
      <c r="M847" s="34"/>
      <c r="N847" s="34"/>
      <c r="O847" s="34"/>
      <c r="P847" s="34"/>
      <c r="Q847" s="34"/>
      <c r="R847" s="34"/>
      <c r="S847" s="34"/>
      <c r="T847" s="34"/>
      <c r="U847" s="34"/>
      <c r="V847" s="34"/>
      <c r="W847" s="34"/>
      <c r="X847" s="34"/>
      <c r="Y847" s="34"/>
      <c r="Z847" s="34"/>
    </row>
    <row r="848">
      <c r="A848" s="35"/>
      <c r="B848" s="36"/>
      <c r="C848" s="37"/>
      <c r="D848" s="34"/>
      <c r="E848" s="34"/>
      <c r="F848" s="34"/>
      <c r="G848" s="34"/>
      <c r="H848" s="34"/>
      <c r="I848" s="34"/>
      <c r="J848" s="34"/>
      <c r="K848" s="34"/>
      <c r="L848" s="34"/>
      <c r="M848" s="34"/>
      <c r="N848" s="34"/>
      <c r="O848" s="34"/>
      <c r="P848" s="34"/>
      <c r="Q848" s="34"/>
      <c r="R848" s="34"/>
      <c r="S848" s="34"/>
      <c r="T848" s="34"/>
      <c r="U848" s="34"/>
      <c r="V848" s="34"/>
      <c r="W848" s="34"/>
      <c r="X848" s="34"/>
      <c r="Y848" s="34"/>
      <c r="Z848" s="34"/>
    </row>
    <row r="849">
      <c r="A849" s="35"/>
      <c r="B849" s="36"/>
      <c r="C849" s="37"/>
      <c r="D849" s="34"/>
      <c r="E849" s="34"/>
      <c r="F849" s="34"/>
      <c r="G849" s="34"/>
      <c r="H849" s="34"/>
      <c r="I849" s="34"/>
      <c r="J849" s="34"/>
      <c r="K849" s="34"/>
      <c r="L849" s="34"/>
      <c r="M849" s="34"/>
      <c r="N849" s="34"/>
      <c r="O849" s="34"/>
      <c r="P849" s="34"/>
      <c r="Q849" s="34"/>
      <c r="R849" s="34"/>
      <c r="S849" s="34"/>
      <c r="T849" s="34"/>
      <c r="U849" s="34"/>
      <c r="V849" s="34"/>
      <c r="W849" s="34"/>
      <c r="X849" s="34"/>
      <c r="Y849" s="34"/>
      <c r="Z849" s="34"/>
    </row>
    <row r="850">
      <c r="A850" s="35"/>
      <c r="B850" s="36"/>
      <c r="C850" s="37"/>
      <c r="D850" s="34"/>
      <c r="E850" s="34"/>
      <c r="F850" s="34"/>
      <c r="G850" s="34"/>
      <c r="H850" s="34"/>
      <c r="I850" s="34"/>
      <c r="J850" s="34"/>
      <c r="K850" s="34"/>
      <c r="L850" s="34"/>
      <c r="M850" s="34"/>
      <c r="N850" s="34"/>
      <c r="O850" s="34"/>
      <c r="P850" s="34"/>
      <c r="Q850" s="34"/>
      <c r="R850" s="34"/>
      <c r="S850" s="34"/>
      <c r="T850" s="34"/>
      <c r="U850" s="34"/>
      <c r="V850" s="34"/>
      <c r="W850" s="34"/>
      <c r="X850" s="34"/>
      <c r="Y850" s="34"/>
      <c r="Z850" s="34"/>
    </row>
    <row r="851">
      <c r="A851" s="35"/>
      <c r="B851" s="36"/>
      <c r="C851" s="37"/>
      <c r="D851" s="34"/>
      <c r="E851" s="34"/>
      <c r="F851" s="34"/>
      <c r="G851" s="34"/>
      <c r="H851" s="34"/>
      <c r="I851" s="34"/>
      <c r="J851" s="34"/>
      <c r="K851" s="34"/>
      <c r="L851" s="34"/>
      <c r="M851" s="34"/>
      <c r="N851" s="34"/>
      <c r="O851" s="34"/>
      <c r="P851" s="34"/>
      <c r="Q851" s="34"/>
      <c r="R851" s="34"/>
      <c r="S851" s="34"/>
      <c r="T851" s="34"/>
      <c r="U851" s="34"/>
      <c r="V851" s="34"/>
      <c r="W851" s="34"/>
      <c r="X851" s="34"/>
      <c r="Y851" s="34"/>
      <c r="Z851" s="34"/>
    </row>
    <row r="852">
      <c r="A852" s="35"/>
      <c r="B852" s="36"/>
      <c r="C852" s="37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4"/>
      <c r="Y852" s="34"/>
      <c r="Z852" s="34"/>
    </row>
    <row r="853">
      <c r="A853" s="35"/>
      <c r="B853" s="36"/>
      <c r="C853" s="37"/>
      <c r="D853" s="34"/>
      <c r="E853" s="34"/>
      <c r="F853" s="34"/>
      <c r="G853" s="34"/>
      <c r="H853" s="34"/>
      <c r="I853" s="34"/>
      <c r="J853" s="34"/>
      <c r="K853" s="34"/>
      <c r="L853" s="34"/>
      <c r="M853" s="34"/>
      <c r="N853" s="34"/>
      <c r="O853" s="34"/>
      <c r="P853" s="34"/>
      <c r="Q853" s="34"/>
      <c r="R853" s="34"/>
      <c r="S853" s="34"/>
      <c r="T853" s="34"/>
      <c r="U853" s="34"/>
      <c r="V853" s="34"/>
      <c r="W853" s="34"/>
      <c r="X853" s="34"/>
      <c r="Y853" s="34"/>
      <c r="Z853" s="34"/>
    </row>
    <row r="854">
      <c r="A854" s="35"/>
      <c r="B854" s="36"/>
      <c r="C854" s="37"/>
      <c r="D854" s="34"/>
      <c r="E854" s="34"/>
      <c r="F854" s="34"/>
      <c r="G854" s="34"/>
      <c r="H854" s="34"/>
      <c r="I854" s="34"/>
      <c r="J854" s="34"/>
      <c r="K854" s="34"/>
      <c r="L854" s="34"/>
      <c r="M854" s="34"/>
      <c r="N854" s="34"/>
      <c r="O854" s="34"/>
      <c r="P854" s="34"/>
      <c r="Q854" s="34"/>
      <c r="R854" s="34"/>
      <c r="S854" s="34"/>
      <c r="T854" s="34"/>
      <c r="U854" s="34"/>
      <c r="V854" s="34"/>
      <c r="W854" s="34"/>
      <c r="X854" s="34"/>
      <c r="Y854" s="34"/>
      <c r="Z854" s="34"/>
    </row>
    <row r="855">
      <c r="A855" s="35"/>
      <c r="B855" s="36"/>
      <c r="C855" s="37"/>
      <c r="D855" s="34"/>
      <c r="E855" s="34"/>
      <c r="F855" s="34"/>
      <c r="G855" s="34"/>
      <c r="H855" s="34"/>
      <c r="I855" s="34"/>
      <c r="J855" s="34"/>
      <c r="K855" s="34"/>
      <c r="L855" s="34"/>
      <c r="M855" s="34"/>
      <c r="N855" s="34"/>
      <c r="O855" s="34"/>
      <c r="P855" s="34"/>
      <c r="Q855" s="34"/>
      <c r="R855" s="34"/>
      <c r="S855" s="34"/>
      <c r="T855" s="34"/>
      <c r="U855" s="34"/>
      <c r="V855" s="34"/>
      <c r="W855" s="34"/>
      <c r="X855" s="34"/>
      <c r="Y855" s="34"/>
      <c r="Z855" s="34"/>
    </row>
    <row r="856">
      <c r="A856" s="35"/>
      <c r="B856" s="36"/>
      <c r="C856" s="37"/>
      <c r="D856" s="34"/>
      <c r="E856" s="34"/>
      <c r="F856" s="34"/>
      <c r="G856" s="34"/>
      <c r="H856" s="34"/>
      <c r="I856" s="34"/>
      <c r="J856" s="34"/>
      <c r="K856" s="34"/>
      <c r="L856" s="34"/>
      <c r="M856" s="34"/>
      <c r="N856" s="34"/>
      <c r="O856" s="34"/>
      <c r="P856" s="34"/>
      <c r="Q856" s="34"/>
      <c r="R856" s="34"/>
      <c r="S856" s="34"/>
      <c r="T856" s="34"/>
      <c r="U856" s="34"/>
      <c r="V856" s="34"/>
      <c r="W856" s="34"/>
      <c r="X856" s="34"/>
      <c r="Y856" s="34"/>
      <c r="Z856" s="34"/>
    </row>
    <row r="857">
      <c r="A857" s="35"/>
      <c r="B857" s="36"/>
      <c r="C857" s="37"/>
      <c r="D857" s="34"/>
      <c r="E857" s="34"/>
      <c r="F857" s="34"/>
      <c r="G857" s="34"/>
      <c r="H857" s="34"/>
      <c r="I857" s="34"/>
      <c r="J857" s="34"/>
      <c r="K857" s="34"/>
      <c r="L857" s="34"/>
      <c r="M857" s="34"/>
      <c r="N857" s="34"/>
      <c r="O857" s="34"/>
      <c r="P857" s="34"/>
      <c r="Q857" s="34"/>
      <c r="R857" s="34"/>
      <c r="S857" s="34"/>
      <c r="T857" s="34"/>
      <c r="U857" s="34"/>
      <c r="V857" s="34"/>
      <c r="W857" s="34"/>
      <c r="X857" s="34"/>
      <c r="Y857" s="34"/>
      <c r="Z857" s="34"/>
    </row>
    <row r="858">
      <c r="A858" s="35"/>
      <c r="B858" s="36"/>
      <c r="C858" s="37"/>
      <c r="D858" s="34"/>
      <c r="E858" s="34"/>
      <c r="F858" s="34"/>
      <c r="G858" s="34"/>
      <c r="H858" s="34"/>
      <c r="I858" s="34"/>
      <c r="J858" s="34"/>
      <c r="K858" s="34"/>
      <c r="L858" s="34"/>
      <c r="M858" s="34"/>
      <c r="N858" s="34"/>
      <c r="O858" s="34"/>
      <c r="P858" s="34"/>
      <c r="Q858" s="34"/>
      <c r="R858" s="34"/>
      <c r="S858" s="34"/>
      <c r="T858" s="34"/>
      <c r="U858" s="34"/>
      <c r="V858" s="34"/>
      <c r="W858" s="34"/>
      <c r="X858" s="34"/>
      <c r="Y858" s="34"/>
      <c r="Z858" s="34"/>
    </row>
    <row r="859">
      <c r="A859" s="35"/>
      <c r="B859" s="36"/>
      <c r="C859" s="37"/>
      <c r="D859" s="34"/>
      <c r="E859" s="34"/>
      <c r="F859" s="34"/>
      <c r="G859" s="34"/>
      <c r="H859" s="34"/>
      <c r="I859" s="34"/>
      <c r="J859" s="34"/>
      <c r="K859" s="34"/>
      <c r="L859" s="34"/>
      <c r="M859" s="34"/>
      <c r="N859" s="34"/>
      <c r="O859" s="34"/>
      <c r="P859" s="34"/>
      <c r="Q859" s="34"/>
      <c r="R859" s="34"/>
      <c r="S859" s="34"/>
      <c r="T859" s="34"/>
      <c r="U859" s="34"/>
      <c r="V859" s="34"/>
      <c r="W859" s="34"/>
      <c r="X859" s="34"/>
      <c r="Y859" s="34"/>
      <c r="Z859" s="34"/>
    </row>
    <row r="860">
      <c r="A860" s="35"/>
      <c r="B860" s="36"/>
      <c r="C860" s="37"/>
      <c r="D860" s="34"/>
      <c r="E860" s="34"/>
      <c r="F860" s="34"/>
      <c r="G860" s="34"/>
      <c r="H860" s="34"/>
      <c r="I860" s="34"/>
      <c r="J860" s="34"/>
      <c r="K860" s="34"/>
      <c r="L860" s="34"/>
      <c r="M860" s="34"/>
      <c r="N860" s="34"/>
      <c r="O860" s="34"/>
      <c r="P860" s="34"/>
      <c r="Q860" s="34"/>
      <c r="R860" s="34"/>
      <c r="S860" s="34"/>
      <c r="T860" s="34"/>
      <c r="U860" s="34"/>
      <c r="V860" s="34"/>
      <c r="W860" s="34"/>
      <c r="X860" s="34"/>
      <c r="Y860" s="34"/>
      <c r="Z860" s="34"/>
    </row>
    <row r="861">
      <c r="A861" s="35"/>
      <c r="B861" s="36"/>
      <c r="C861" s="37"/>
      <c r="D861" s="34"/>
      <c r="E861" s="34"/>
      <c r="F861" s="34"/>
      <c r="G861" s="34"/>
      <c r="H861" s="34"/>
      <c r="I861" s="34"/>
      <c r="J861" s="34"/>
      <c r="K861" s="34"/>
      <c r="L861" s="34"/>
      <c r="M861" s="34"/>
      <c r="N861" s="34"/>
      <c r="O861" s="34"/>
      <c r="P861" s="34"/>
      <c r="Q861" s="34"/>
      <c r="R861" s="34"/>
      <c r="S861" s="34"/>
      <c r="T861" s="34"/>
      <c r="U861" s="34"/>
      <c r="V861" s="34"/>
      <c r="W861" s="34"/>
      <c r="X861" s="34"/>
      <c r="Y861" s="34"/>
      <c r="Z861" s="34"/>
    </row>
    <row r="862">
      <c r="A862" s="35"/>
      <c r="B862" s="36"/>
      <c r="C862" s="37"/>
      <c r="D862" s="34"/>
      <c r="E862" s="34"/>
      <c r="F862" s="34"/>
      <c r="G862" s="34"/>
      <c r="H862" s="34"/>
      <c r="I862" s="34"/>
      <c r="J862" s="34"/>
      <c r="K862" s="34"/>
      <c r="L862" s="34"/>
      <c r="M862" s="34"/>
      <c r="N862" s="34"/>
      <c r="O862" s="34"/>
      <c r="P862" s="34"/>
      <c r="Q862" s="34"/>
      <c r="R862" s="34"/>
      <c r="S862" s="34"/>
      <c r="T862" s="34"/>
      <c r="U862" s="34"/>
      <c r="V862" s="34"/>
      <c r="W862" s="34"/>
      <c r="X862" s="34"/>
      <c r="Y862" s="34"/>
      <c r="Z862" s="34"/>
    </row>
    <row r="863">
      <c r="A863" s="35"/>
      <c r="B863" s="36"/>
      <c r="C863" s="37"/>
      <c r="D863" s="34"/>
      <c r="E863" s="34"/>
      <c r="F863" s="34"/>
      <c r="G863" s="34"/>
      <c r="H863" s="34"/>
      <c r="I863" s="34"/>
      <c r="J863" s="34"/>
      <c r="K863" s="34"/>
      <c r="L863" s="34"/>
      <c r="M863" s="34"/>
      <c r="N863" s="34"/>
      <c r="O863" s="34"/>
      <c r="P863" s="34"/>
      <c r="Q863" s="34"/>
      <c r="R863" s="34"/>
      <c r="S863" s="34"/>
      <c r="T863" s="34"/>
      <c r="U863" s="34"/>
      <c r="V863" s="34"/>
      <c r="W863" s="34"/>
      <c r="X863" s="34"/>
      <c r="Y863" s="34"/>
      <c r="Z863" s="34"/>
    </row>
    <row r="864">
      <c r="A864" s="35"/>
      <c r="B864" s="36"/>
      <c r="C864" s="37"/>
      <c r="D864" s="34"/>
      <c r="E864" s="34"/>
      <c r="F864" s="34"/>
      <c r="G864" s="34"/>
      <c r="H864" s="34"/>
      <c r="I864" s="34"/>
      <c r="J864" s="34"/>
      <c r="K864" s="34"/>
      <c r="L864" s="34"/>
      <c r="M864" s="34"/>
      <c r="N864" s="34"/>
      <c r="O864" s="34"/>
      <c r="P864" s="34"/>
      <c r="Q864" s="34"/>
      <c r="R864" s="34"/>
      <c r="S864" s="34"/>
      <c r="T864" s="34"/>
      <c r="U864" s="34"/>
      <c r="V864" s="34"/>
      <c r="W864" s="34"/>
      <c r="X864" s="34"/>
      <c r="Y864" s="34"/>
      <c r="Z864" s="34"/>
    </row>
    <row r="865">
      <c r="A865" s="35"/>
      <c r="B865" s="36"/>
      <c r="C865" s="37"/>
      <c r="D865" s="34"/>
      <c r="E865" s="34"/>
      <c r="F865" s="34"/>
      <c r="G865" s="34"/>
      <c r="H865" s="34"/>
      <c r="I865" s="34"/>
      <c r="J865" s="34"/>
      <c r="K865" s="34"/>
      <c r="L865" s="34"/>
      <c r="M865" s="34"/>
      <c r="N865" s="34"/>
      <c r="O865" s="34"/>
      <c r="P865" s="34"/>
      <c r="Q865" s="34"/>
      <c r="R865" s="34"/>
      <c r="S865" s="34"/>
      <c r="T865" s="34"/>
      <c r="U865" s="34"/>
      <c r="V865" s="34"/>
      <c r="W865" s="34"/>
      <c r="X865" s="34"/>
      <c r="Y865" s="34"/>
      <c r="Z865" s="34"/>
    </row>
    <row r="866">
      <c r="A866" s="35"/>
      <c r="B866" s="36"/>
      <c r="C866" s="37"/>
      <c r="D866" s="34"/>
      <c r="E866" s="34"/>
      <c r="F866" s="34"/>
      <c r="G866" s="34"/>
      <c r="H866" s="34"/>
      <c r="I866" s="34"/>
      <c r="J866" s="34"/>
      <c r="K866" s="34"/>
      <c r="L866" s="34"/>
      <c r="M866" s="34"/>
      <c r="N866" s="34"/>
      <c r="O866" s="34"/>
      <c r="P866" s="34"/>
      <c r="Q866" s="34"/>
      <c r="R866" s="34"/>
      <c r="S866" s="34"/>
      <c r="T866" s="34"/>
      <c r="U866" s="34"/>
      <c r="V866" s="34"/>
      <c r="W866" s="34"/>
      <c r="X866" s="34"/>
      <c r="Y866" s="34"/>
      <c r="Z866" s="34"/>
    </row>
    <row r="867">
      <c r="A867" s="35"/>
      <c r="B867" s="36"/>
      <c r="C867" s="37"/>
      <c r="D867" s="34"/>
      <c r="E867" s="34"/>
      <c r="F867" s="34"/>
      <c r="G867" s="34"/>
      <c r="H867" s="34"/>
      <c r="I867" s="34"/>
      <c r="J867" s="34"/>
      <c r="K867" s="34"/>
      <c r="L867" s="34"/>
      <c r="M867" s="34"/>
      <c r="N867" s="34"/>
      <c r="O867" s="34"/>
      <c r="P867" s="34"/>
      <c r="Q867" s="34"/>
      <c r="R867" s="34"/>
      <c r="S867" s="34"/>
      <c r="T867" s="34"/>
      <c r="U867" s="34"/>
      <c r="V867" s="34"/>
      <c r="W867" s="34"/>
      <c r="X867" s="34"/>
      <c r="Y867" s="34"/>
      <c r="Z867" s="34"/>
    </row>
    <row r="868">
      <c r="A868" s="35"/>
      <c r="B868" s="36"/>
      <c r="C868" s="37"/>
      <c r="D868" s="34"/>
      <c r="E868" s="34"/>
      <c r="F868" s="34"/>
      <c r="G868" s="34"/>
      <c r="H868" s="34"/>
      <c r="I868" s="34"/>
      <c r="J868" s="34"/>
      <c r="K868" s="34"/>
      <c r="L868" s="34"/>
      <c r="M868" s="34"/>
      <c r="N868" s="34"/>
      <c r="O868" s="34"/>
      <c r="P868" s="34"/>
      <c r="Q868" s="34"/>
      <c r="R868" s="34"/>
      <c r="S868" s="34"/>
      <c r="T868" s="34"/>
      <c r="U868" s="34"/>
      <c r="V868" s="34"/>
      <c r="W868" s="34"/>
      <c r="X868" s="34"/>
      <c r="Y868" s="34"/>
      <c r="Z868" s="34"/>
    </row>
    <row r="869">
      <c r="A869" s="35"/>
      <c r="B869" s="36"/>
      <c r="C869" s="37"/>
      <c r="D869" s="34"/>
      <c r="E869" s="34"/>
      <c r="F869" s="34"/>
      <c r="G869" s="34"/>
      <c r="H869" s="34"/>
      <c r="I869" s="34"/>
      <c r="J869" s="34"/>
      <c r="K869" s="34"/>
      <c r="L869" s="34"/>
      <c r="M869" s="34"/>
      <c r="N869" s="34"/>
      <c r="O869" s="34"/>
      <c r="P869" s="34"/>
      <c r="Q869" s="34"/>
      <c r="R869" s="34"/>
      <c r="S869" s="34"/>
      <c r="T869" s="34"/>
      <c r="U869" s="34"/>
      <c r="V869" s="34"/>
      <c r="W869" s="34"/>
      <c r="X869" s="34"/>
      <c r="Y869" s="34"/>
      <c r="Z869" s="34"/>
    </row>
    <row r="870">
      <c r="A870" s="35"/>
      <c r="B870" s="36"/>
      <c r="C870" s="37"/>
      <c r="D870" s="34"/>
      <c r="E870" s="34"/>
      <c r="F870" s="34"/>
      <c r="G870" s="34"/>
      <c r="H870" s="34"/>
      <c r="I870" s="34"/>
      <c r="J870" s="34"/>
      <c r="K870" s="34"/>
      <c r="L870" s="34"/>
      <c r="M870" s="34"/>
      <c r="N870" s="34"/>
      <c r="O870" s="34"/>
      <c r="P870" s="34"/>
      <c r="Q870" s="34"/>
      <c r="R870" s="34"/>
      <c r="S870" s="34"/>
      <c r="T870" s="34"/>
      <c r="U870" s="34"/>
      <c r="V870" s="34"/>
      <c r="W870" s="34"/>
      <c r="X870" s="34"/>
      <c r="Y870" s="34"/>
      <c r="Z870" s="34"/>
    </row>
    <row r="871">
      <c r="A871" s="35"/>
      <c r="B871" s="36"/>
      <c r="C871" s="37"/>
      <c r="D871" s="34"/>
      <c r="E871" s="34"/>
      <c r="F871" s="34"/>
      <c r="G871" s="34"/>
      <c r="H871" s="34"/>
      <c r="I871" s="34"/>
      <c r="J871" s="34"/>
      <c r="K871" s="34"/>
      <c r="L871" s="34"/>
      <c r="M871" s="34"/>
      <c r="N871" s="34"/>
      <c r="O871" s="34"/>
      <c r="P871" s="34"/>
      <c r="Q871" s="34"/>
      <c r="R871" s="34"/>
      <c r="S871" s="34"/>
      <c r="T871" s="34"/>
      <c r="U871" s="34"/>
      <c r="V871" s="34"/>
      <c r="W871" s="34"/>
      <c r="X871" s="34"/>
      <c r="Y871" s="34"/>
      <c r="Z871" s="34"/>
    </row>
    <row r="872">
      <c r="A872" s="35"/>
      <c r="B872" s="36"/>
      <c r="C872" s="37"/>
      <c r="D872" s="34"/>
      <c r="E872" s="34"/>
      <c r="F872" s="34"/>
      <c r="G872" s="34"/>
      <c r="H872" s="34"/>
      <c r="I872" s="34"/>
      <c r="J872" s="34"/>
      <c r="K872" s="34"/>
      <c r="L872" s="34"/>
      <c r="M872" s="34"/>
      <c r="N872" s="34"/>
      <c r="O872" s="34"/>
      <c r="P872" s="34"/>
      <c r="Q872" s="34"/>
      <c r="R872" s="34"/>
      <c r="S872" s="34"/>
      <c r="T872" s="34"/>
      <c r="U872" s="34"/>
      <c r="V872" s="34"/>
      <c r="W872" s="34"/>
      <c r="X872" s="34"/>
      <c r="Y872" s="34"/>
      <c r="Z872" s="34"/>
    </row>
    <row r="873">
      <c r="A873" s="35"/>
      <c r="B873" s="36"/>
      <c r="C873" s="37"/>
      <c r="D873" s="34"/>
      <c r="E873" s="34"/>
      <c r="F873" s="34"/>
      <c r="G873" s="34"/>
      <c r="H873" s="34"/>
      <c r="I873" s="34"/>
      <c r="J873" s="34"/>
      <c r="K873" s="34"/>
      <c r="L873" s="34"/>
      <c r="M873" s="34"/>
      <c r="N873" s="34"/>
      <c r="O873" s="34"/>
      <c r="P873" s="34"/>
      <c r="Q873" s="34"/>
      <c r="R873" s="34"/>
      <c r="S873" s="34"/>
      <c r="T873" s="34"/>
      <c r="U873" s="34"/>
      <c r="V873" s="34"/>
      <c r="W873" s="34"/>
      <c r="X873" s="34"/>
      <c r="Y873" s="34"/>
      <c r="Z873" s="34"/>
    </row>
    <row r="874">
      <c r="A874" s="35"/>
      <c r="B874" s="36"/>
      <c r="C874" s="37"/>
      <c r="D874" s="34"/>
      <c r="E874" s="34"/>
      <c r="F874" s="34"/>
      <c r="G874" s="34"/>
      <c r="H874" s="34"/>
      <c r="I874" s="34"/>
      <c r="J874" s="34"/>
      <c r="K874" s="34"/>
      <c r="L874" s="34"/>
      <c r="M874" s="34"/>
      <c r="N874" s="34"/>
      <c r="O874" s="34"/>
      <c r="P874" s="34"/>
      <c r="Q874" s="34"/>
      <c r="R874" s="34"/>
      <c r="S874" s="34"/>
      <c r="T874" s="34"/>
      <c r="U874" s="34"/>
      <c r="V874" s="34"/>
      <c r="W874" s="34"/>
      <c r="X874" s="34"/>
      <c r="Y874" s="34"/>
      <c r="Z874" s="34"/>
    </row>
    <row r="875">
      <c r="A875" s="35"/>
      <c r="B875" s="36"/>
      <c r="C875" s="37"/>
      <c r="D875" s="34"/>
      <c r="E875" s="34"/>
      <c r="F875" s="34"/>
      <c r="G875" s="34"/>
      <c r="H875" s="34"/>
      <c r="I875" s="34"/>
      <c r="J875" s="34"/>
      <c r="K875" s="34"/>
      <c r="L875" s="34"/>
      <c r="M875" s="34"/>
      <c r="N875" s="34"/>
      <c r="O875" s="34"/>
      <c r="P875" s="34"/>
      <c r="Q875" s="34"/>
      <c r="R875" s="34"/>
      <c r="S875" s="34"/>
      <c r="T875" s="34"/>
      <c r="U875" s="34"/>
      <c r="V875" s="34"/>
      <c r="W875" s="34"/>
      <c r="X875" s="34"/>
      <c r="Y875" s="34"/>
      <c r="Z875" s="34"/>
    </row>
    <row r="876">
      <c r="A876" s="35"/>
      <c r="B876" s="36"/>
      <c r="C876" s="37"/>
      <c r="D876" s="34"/>
      <c r="E876" s="34"/>
      <c r="F876" s="34"/>
      <c r="G876" s="34"/>
      <c r="H876" s="34"/>
      <c r="I876" s="34"/>
      <c r="J876" s="34"/>
      <c r="K876" s="34"/>
      <c r="L876" s="34"/>
      <c r="M876" s="34"/>
      <c r="N876" s="34"/>
      <c r="O876" s="34"/>
      <c r="P876" s="34"/>
      <c r="Q876" s="34"/>
      <c r="R876" s="34"/>
      <c r="S876" s="34"/>
      <c r="T876" s="34"/>
      <c r="U876" s="34"/>
      <c r="V876" s="34"/>
      <c r="W876" s="34"/>
      <c r="X876" s="34"/>
      <c r="Y876" s="34"/>
      <c r="Z876" s="34"/>
    </row>
    <row r="877">
      <c r="A877" s="35"/>
      <c r="B877" s="36"/>
      <c r="C877" s="37"/>
      <c r="D877" s="34"/>
      <c r="E877" s="34"/>
      <c r="F877" s="34"/>
      <c r="G877" s="34"/>
      <c r="H877" s="34"/>
      <c r="I877" s="34"/>
      <c r="J877" s="34"/>
      <c r="K877" s="34"/>
      <c r="L877" s="34"/>
      <c r="M877" s="34"/>
      <c r="N877" s="34"/>
      <c r="O877" s="34"/>
      <c r="P877" s="34"/>
      <c r="Q877" s="34"/>
      <c r="R877" s="34"/>
      <c r="S877" s="34"/>
      <c r="T877" s="34"/>
      <c r="U877" s="34"/>
      <c r="V877" s="34"/>
      <c r="W877" s="34"/>
      <c r="X877" s="34"/>
      <c r="Y877" s="34"/>
      <c r="Z877" s="34"/>
    </row>
    <row r="878">
      <c r="A878" s="35"/>
      <c r="B878" s="36"/>
      <c r="C878" s="37"/>
      <c r="D878" s="34"/>
      <c r="E878" s="34"/>
      <c r="F878" s="34"/>
      <c r="G878" s="34"/>
      <c r="H878" s="34"/>
      <c r="I878" s="34"/>
      <c r="J878" s="34"/>
      <c r="K878" s="34"/>
      <c r="L878" s="34"/>
      <c r="M878" s="34"/>
      <c r="N878" s="34"/>
      <c r="O878" s="34"/>
      <c r="P878" s="34"/>
      <c r="Q878" s="34"/>
      <c r="R878" s="34"/>
      <c r="S878" s="34"/>
      <c r="T878" s="34"/>
      <c r="U878" s="34"/>
      <c r="V878" s="34"/>
      <c r="W878" s="34"/>
      <c r="X878" s="34"/>
      <c r="Y878" s="34"/>
      <c r="Z878" s="34"/>
    </row>
    <row r="879">
      <c r="A879" s="35"/>
      <c r="B879" s="36"/>
      <c r="C879" s="37"/>
      <c r="D879" s="34"/>
      <c r="E879" s="34"/>
      <c r="F879" s="34"/>
      <c r="G879" s="34"/>
      <c r="H879" s="34"/>
      <c r="I879" s="34"/>
      <c r="J879" s="34"/>
      <c r="K879" s="34"/>
      <c r="L879" s="34"/>
      <c r="M879" s="34"/>
      <c r="N879" s="34"/>
      <c r="O879" s="34"/>
      <c r="P879" s="34"/>
      <c r="Q879" s="34"/>
      <c r="R879" s="34"/>
      <c r="S879" s="34"/>
      <c r="T879" s="34"/>
      <c r="U879" s="34"/>
      <c r="V879" s="34"/>
      <c r="W879" s="34"/>
      <c r="X879" s="34"/>
      <c r="Y879" s="34"/>
      <c r="Z879" s="34"/>
    </row>
    <row r="880">
      <c r="A880" s="35"/>
      <c r="B880" s="36"/>
      <c r="C880" s="37"/>
      <c r="D880" s="34"/>
      <c r="E880" s="34"/>
      <c r="F880" s="34"/>
      <c r="G880" s="34"/>
      <c r="H880" s="34"/>
      <c r="I880" s="34"/>
      <c r="J880" s="34"/>
      <c r="K880" s="34"/>
      <c r="L880" s="34"/>
      <c r="M880" s="34"/>
      <c r="N880" s="34"/>
      <c r="O880" s="34"/>
      <c r="P880" s="34"/>
      <c r="Q880" s="34"/>
      <c r="R880" s="34"/>
      <c r="S880" s="34"/>
      <c r="T880" s="34"/>
      <c r="U880" s="34"/>
      <c r="V880" s="34"/>
      <c r="W880" s="34"/>
      <c r="X880" s="34"/>
      <c r="Y880" s="34"/>
      <c r="Z880" s="34"/>
    </row>
    <row r="881">
      <c r="A881" s="35"/>
      <c r="B881" s="36"/>
      <c r="C881" s="37"/>
      <c r="D881" s="34"/>
      <c r="E881" s="34"/>
      <c r="F881" s="34"/>
      <c r="G881" s="34"/>
      <c r="H881" s="34"/>
      <c r="I881" s="34"/>
      <c r="J881" s="34"/>
      <c r="K881" s="34"/>
      <c r="L881" s="34"/>
      <c r="M881" s="34"/>
      <c r="N881" s="34"/>
      <c r="O881" s="34"/>
      <c r="P881" s="34"/>
      <c r="Q881" s="34"/>
      <c r="R881" s="34"/>
      <c r="S881" s="34"/>
      <c r="T881" s="34"/>
      <c r="U881" s="34"/>
      <c r="V881" s="34"/>
      <c r="W881" s="34"/>
      <c r="X881" s="34"/>
      <c r="Y881" s="34"/>
      <c r="Z881" s="34"/>
    </row>
    <row r="882">
      <c r="A882" s="35"/>
      <c r="B882" s="36"/>
      <c r="C882" s="37"/>
      <c r="D882" s="34"/>
      <c r="E882" s="34"/>
      <c r="F882" s="34"/>
      <c r="G882" s="34"/>
      <c r="H882" s="34"/>
      <c r="I882" s="34"/>
      <c r="J882" s="34"/>
      <c r="K882" s="34"/>
      <c r="L882" s="34"/>
      <c r="M882" s="34"/>
      <c r="N882" s="34"/>
      <c r="O882" s="34"/>
      <c r="P882" s="34"/>
      <c r="Q882" s="34"/>
      <c r="R882" s="34"/>
      <c r="S882" s="34"/>
      <c r="T882" s="34"/>
      <c r="U882" s="34"/>
      <c r="V882" s="34"/>
      <c r="W882" s="34"/>
      <c r="X882" s="34"/>
      <c r="Y882" s="34"/>
      <c r="Z882" s="34"/>
    </row>
    <row r="883">
      <c r="A883" s="35"/>
      <c r="B883" s="36"/>
      <c r="C883" s="37"/>
      <c r="D883" s="34"/>
      <c r="E883" s="34"/>
      <c r="F883" s="34"/>
      <c r="G883" s="34"/>
      <c r="H883" s="34"/>
      <c r="I883" s="34"/>
      <c r="J883" s="34"/>
      <c r="K883" s="34"/>
      <c r="L883" s="34"/>
      <c r="M883" s="34"/>
      <c r="N883" s="34"/>
      <c r="O883" s="34"/>
      <c r="P883" s="34"/>
      <c r="Q883" s="34"/>
      <c r="R883" s="34"/>
      <c r="S883" s="34"/>
      <c r="T883" s="34"/>
      <c r="U883" s="34"/>
      <c r="V883" s="34"/>
      <c r="W883" s="34"/>
      <c r="X883" s="34"/>
      <c r="Y883" s="34"/>
      <c r="Z883" s="34"/>
    </row>
    <row r="884">
      <c r="A884" s="35"/>
      <c r="B884" s="36"/>
      <c r="C884" s="37"/>
      <c r="D884" s="34"/>
      <c r="E884" s="34"/>
      <c r="F884" s="34"/>
      <c r="G884" s="34"/>
      <c r="H884" s="34"/>
      <c r="I884" s="34"/>
      <c r="J884" s="34"/>
      <c r="K884" s="34"/>
      <c r="L884" s="34"/>
      <c r="M884" s="34"/>
      <c r="N884" s="34"/>
      <c r="O884" s="34"/>
      <c r="P884" s="34"/>
      <c r="Q884" s="34"/>
      <c r="R884" s="34"/>
      <c r="S884" s="34"/>
      <c r="T884" s="34"/>
      <c r="U884" s="34"/>
      <c r="V884" s="34"/>
      <c r="W884" s="34"/>
      <c r="X884" s="34"/>
      <c r="Y884" s="34"/>
      <c r="Z884" s="34"/>
    </row>
    <row r="885">
      <c r="A885" s="35"/>
      <c r="B885" s="36"/>
      <c r="C885" s="37"/>
      <c r="D885" s="34"/>
      <c r="E885" s="34"/>
      <c r="F885" s="34"/>
      <c r="G885" s="34"/>
      <c r="H885" s="34"/>
      <c r="I885" s="34"/>
      <c r="J885" s="34"/>
      <c r="K885" s="34"/>
      <c r="L885" s="34"/>
      <c r="M885" s="34"/>
      <c r="N885" s="34"/>
      <c r="O885" s="34"/>
      <c r="P885" s="34"/>
      <c r="Q885" s="34"/>
      <c r="R885" s="34"/>
      <c r="S885" s="34"/>
      <c r="T885" s="34"/>
      <c r="U885" s="34"/>
      <c r="V885" s="34"/>
      <c r="W885" s="34"/>
      <c r="X885" s="34"/>
      <c r="Y885" s="34"/>
      <c r="Z885" s="34"/>
    </row>
    <row r="886">
      <c r="A886" s="35"/>
      <c r="B886" s="36"/>
      <c r="C886" s="37"/>
      <c r="D886" s="34"/>
      <c r="E886" s="34"/>
      <c r="F886" s="34"/>
      <c r="G886" s="34"/>
      <c r="H886" s="34"/>
      <c r="I886" s="34"/>
      <c r="J886" s="34"/>
      <c r="K886" s="34"/>
      <c r="L886" s="34"/>
      <c r="M886" s="34"/>
      <c r="N886" s="34"/>
      <c r="O886" s="34"/>
      <c r="P886" s="34"/>
      <c r="Q886" s="34"/>
      <c r="R886" s="34"/>
      <c r="S886" s="34"/>
      <c r="T886" s="34"/>
      <c r="U886" s="34"/>
      <c r="V886" s="34"/>
      <c r="W886" s="34"/>
      <c r="X886" s="34"/>
      <c r="Y886" s="34"/>
      <c r="Z886" s="34"/>
    </row>
    <row r="887">
      <c r="A887" s="35"/>
      <c r="B887" s="36"/>
      <c r="C887" s="37"/>
      <c r="D887" s="34"/>
      <c r="E887" s="34"/>
      <c r="F887" s="34"/>
      <c r="G887" s="34"/>
      <c r="H887" s="34"/>
      <c r="I887" s="34"/>
      <c r="J887" s="34"/>
      <c r="K887" s="34"/>
      <c r="L887" s="34"/>
      <c r="M887" s="34"/>
      <c r="N887" s="34"/>
      <c r="O887" s="34"/>
      <c r="P887" s="34"/>
      <c r="Q887" s="34"/>
      <c r="R887" s="34"/>
      <c r="S887" s="34"/>
      <c r="T887" s="34"/>
      <c r="U887" s="34"/>
      <c r="V887" s="34"/>
      <c r="W887" s="34"/>
      <c r="X887" s="34"/>
      <c r="Y887" s="34"/>
      <c r="Z887" s="34"/>
    </row>
    <row r="888">
      <c r="A888" s="35"/>
      <c r="B888" s="36"/>
      <c r="C888" s="37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4"/>
      <c r="Y888" s="34"/>
      <c r="Z888" s="34"/>
    </row>
    <row r="889">
      <c r="A889" s="35"/>
      <c r="B889" s="36"/>
      <c r="C889" s="37"/>
      <c r="D889" s="34"/>
      <c r="E889" s="34"/>
      <c r="F889" s="34"/>
      <c r="G889" s="34"/>
      <c r="H889" s="34"/>
      <c r="I889" s="34"/>
      <c r="J889" s="34"/>
      <c r="K889" s="34"/>
      <c r="L889" s="34"/>
      <c r="M889" s="34"/>
      <c r="N889" s="34"/>
      <c r="O889" s="34"/>
      <c r="P889" s="34"/>
      <c r="Q889" s="34"/>
      <c r="R889" s="34"/>
      <c r="S889" s="34"/>
      <c r="T889" s="34"/>
      <c r="U889" s="34"/>
      <c r="V889" s="34"/>
      <c r="W889" s="34"/>
      <c r="X889" s="34"/>
      <c r="Y889" s="34"/>
      <c r="Z889" s="34"/>
    </row>
    <row r="890">
      <c r="A890" s="35"/>
      <c r="B890" s="36"/>
      <c r="C890" s="37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4"/>
      <c r="Y890" s="34"/>
      <c r="Z890" s="34"/>
    </row>
    <row r="891">
      <c r="A891" s="35"/>
      <c r="B891" s="36"/>
      <c r="C891" s="37"/>
      <c r="D891" s="34"/>
      <c r="E891" s="34"/>
      <c r="F891" s="34"/>
      <c r="G891" s="34"/>
      <c r="H891" s="34"/>
      <c r="I891" s="34"/>
      <c r="J891" s="34"/>
      <c r="K891" s="34"/>
      <c r="L891" s="34"/>
      <c r="M891" s="34"/>
      <c r="N891" s="34"/>
      <c r="O891" s="34"/>
      <c r="P891" s="34"/>
      <c r="Q891" s="34"/>
      <c r="R891" s="34"/>
      <c r="S891" s="34"/>
      <c r="T891" s="34"/>
      <c r="U891" s="34"/>
      <c r="V891" s="34"/>
      <c r="W891" s="34"/>
      <c r="X891" s="34"/>
      <c r="Y891" s="34"/>
      <c r="Z891" s="34"/>
    </row>
    <row r="892">
      <c r="A892" s="35"/>
      <c r="B892" s="36"/>
      <c r="C892" s="37"/>
      <c r="D892" s="34"/>
      <c r="E892" s="34"/>
      <c r="F892" s="34"/>
      <c r="G892" s="34"/>
      <c r="H892" s="34"/>
      <c r="I892" s="34"/>
      <c r="J892" s="34"/>
      <c r="K892" s="34"/>
      <c r="L892" s="34"/>
      <c r="M892" s="34"/>
      <c r="N892" s="34"/>
      <c r="O892" s="34"/>
      <c r="P892" s="34"/>
      <c r="Q892" s="34"/>
      <c r="R892" s="34"/>
      <c r="S892" s="34"/>
      <c r="T892" s="34"/>
      <c r="U892" s="34"/>
      <c r="V892" s="34"/>
      <c r="W892" s="34"/>
      <c r="X892" s="34"/>
      <c r="Y892" s="34"/>
      <c r="Z892" s="34"/>
    </row>
    <row r="893">
      <c r="A893" s="35"/>
      <c r="B893" s="36"/>
      <c r="C893" s="37"/>
      <c r="D893" s="34"/>
      <c r="E893" s="34"/>
      <c r="F893" s="34"/>
      <c r="G893" s="34"/>
      <c r="H893" s="34"/>
      <c r="I893" s="34"/>
      <c r="J893" s="34"/>
      <c r="K893" s="34"/>
      <c r="L893" s="34"/>
      <c r="M893" s="34"/>
      <c r="N893" s="34"/>
      <c r="O893" s="34"/>
      <c r="P893" s="34"/>
      <c r="Q893" s="34"/>
      <c r="R893" s="34"/>
      <c r="S893" s="34"/>
      <c r="T893" s="34"/>
      <c r="U893" s="34"/>
      <c r="V893" s="34"/>
      <c r="W893" s="34"/>
      <c r="X893" s="34"/>
      <c r="Y893" s="34"/>
      <c r="Z893" s="34"/>
    </row>
    <row r="894">
      <c r="A894" s="35"/>
      <c r="B894" s="36"/>
      <c r="C894" s="37"/>
      <c r="D894" s="34"/>
      <c r="E894" s="34"/>
      <c r="F894" s="34"/>
      <c r="G894" s="34"/>
      <c r="H894" s="34"/>
      <c r="I894" s="34"/>
      <c r="J894" s="34"/>
      <c r="K894" s="34"/>
      <c r="L894" s="34"/>
      <c r="M894" s="34"/>
      <c r="N894" s="34"/>
      <c r="O894" s="34"/>
      <c r="P894" s="34"/>
      <c r="Q894" s="34"/>
      <c r="R894" s="34"/>
      <c r="S894" s="34"/>
      <c r="T894" s="34"/>
      <c r="U894" s="34"/>
      <c r="V894" s="34"/>
      <c r="W894" s="34"/>
      <c r="X894" s="34"/>
      <c r="Y894" s="34"/>
      <c r="Z894" s="34"/>
    </row>
    <row r="895">
      <c r="A895" s="35"/>
      <c r="B895" s="36"/>
      <c r="C895" s="37"/>
      <c r="D895" s="34"/>
      <c r="E895" s="34"/>
      <c r="F895" s="34"/>
      <c r="G895" s="34"/>
      <c r="H895" s="34"/>
      <c r="I895" s="34"/>
      <c r="J895" s="34"/>
      <c r="K895" s="34"/>
      <c r="L895" s="34"/>
      <c r="M895" s="34"/>
      <c r="N895" s="34"/>
      <c r="O895" s="34"/>
      <c r="P895" s="34"/>
      <c r="Q895" s="34"/>
      <c r="R895" s="34"/>
      <c r="S895" s="34"/>
      <c r="T895" s="34"/>
      <c r="U895" s="34"/>
      <c r="V895" s="34"/>
      <c r="W895" s="34"/>
      <c r="X895" s="34"/>
      <c r="Y895" s="34"/>
      <c r="Z895" s="34"/>
    </row>
    <row r="896">
      <c r="A896" s="35"/>
      <c r="B896" s="36"/>
      <c r="C896" s="37"/>
      <c r="D896" s="34"/>
      <c r="E896" s="34"/>
      <c r="F896" s="34"/>
      <c r="G896" s="34"/>
      <c r="H896" s="34"/>
      <c r="I896" s="34"/>
      <c r="J896" s="34"/>
      <c r="K896" s="34"/>
      <c r="L896" s="34"/>
      <c r="M896" s="34"/>
      <c r="N896" s="34"/>
      <c r="O896" s="34"/>
      <c r="P896" s="34"/>
      <c r="Q896" s="34"/>
      <c r="R896" s="34"/>
      <c r="S896" s="34"/>
      <c r="T896" s="34"/>
      <c r="U896" s="34"/>
      <c r="V896" s="34"/>
      <c r="W896" s="34"/>
      <c r="X896" s="34"/>
      <c r="Y896" s="34"/>
      <c r="Z896" s="34"/>
    </row>
    <row r="897">
      <c r="A897" s="35"/>
      <c r="B897" s="36"/>
      <c r="C897" s="37"/>
      <c r="D897" s="34"/>
      <c r="E897" s="34"/>
      <c r="F897" s="34"/>
      <c r="G897" s="34"/>
      <c r="H897" s="34"/>
      <c r="I897" s="34"/>
      <c r="J897" s="34"/>
      <c r="K897" s="34"/>
      <c r="L897" s="34"/>
      <c r="M897" s="34"/>
      <c r="N897" s="34"/>
      <c r="O897" s="34"/>
      <c r="P897" s="34"/>
      <c r="Q897" s="34"/>
      <c r="R897" s="34"/>
      <c r="S897" s="34"/>
      <c r="T897" s="34"/>
      <c r="U897" s="34"/>
      <c r="V897" s="34"/>
      <c r="W897" s="34"/>
      <c r="X897" s="34"/>
      <c r="Y897" s="34"/>
      <c r="Z897" s="34"/>
    </row>
    <row r="898">
      <c r="A898" s="35"/>
      <c r="B898" s="36"/>
      <c r="C898" s="37"/>
      <c r="D898" s="34"/>
      <c r="E898" s="34"/>
      <c r="F898" s="34"/>
      <c r="G898" s="34"/>
      <c r="H898" s="34"/>
      <c r="I898" s="34"/>
      <c r="J898" s="34"/>
      <c r="K898" s="34"/>
      <c r="L898" s="34"/>
      <c r="M898" s="34"/>
      <c r="N898" s="34"/>
      <c r="O898" s="34"/>
      <c r="P898" s="34"/>
      <c r="Q898" s="34"/>
      <c r="R898" s="34"/>
      <c r="S898" s="34"/>
      <c r="T898" s="34"/>
      <c r="U898" s="34"/>
      <c r="V898" s="34"/>
      <c r="W898" s="34"/>
      <c r="X898" s="34"/>
      <c r="Y898" s="34"/>
      <c r="Z898" s="34"/>
    </row>
    <row r="899">
      <c r="A899" s="35"/>
      <c r="B899" s="36"/>
      <c r="C899" s="37"/>
      <c r="D899" s="34"/>
      <c r="E899" s="34"/>
      <c r="F899" s="34"/>
      <c r="G899" s="34"/>
      <c r="H899" s="34"/>
      <c r="I899" s="34"/>
      <c r="J899" s="34"/>
      <c r="K899" s="34"/>
      <c r="L899" s="34"/>
      <c r="M899" s="34"/>
      <c r="N899" s="34"/>
      <c r="O899" s="34"/>
      <c r="P899" s="34"/>
      <c r="Q899" s="34"/>
      <c r="R899" s="34"/>
      <c r="S899" s="34"/>
      <c r="T899" s="34"/>
      <c r="U899" s="34"/>
      <c r="V899" s="34"/>
      <c r="W899" s="34"/>
      <c r="X899" s="34"/>
      <c r="Y899" s="34"/>
      <c r="Z899" s="34"/>
    </row>
    <row r="900">
      <c r="A900" s="35"/>
      <c r="B900" s="36"/>
      <c r="C900" s="37"/>
      <c r="D900" s="34"/>
      <c r="E900" s="34"/>
      <c r="F900" s="34"/>
      <c r="G900" s="34"/>
      <c r="H900" s="34"/>
      <c r="I900" s="34"/>
      <c r="J900" s="34"/>
      <c r="K900" s="34"/>
      <c r="L900" s="34"/>
      <c r="M900" s="34"/>
      <c r="N900" s="34"/>
      <c r="O900" s="34"/>
      <c r="P900" s="34"/>
      <c r="Q900" s="34"/>
      <c r="R900" s="34"/>
      <c r="S900" s="34"/>
      <c r="T900" s="34"/>
      <c r="U900" s="34"/>
      <c r="V900" s="34"/>
      <c r="W900" s="34"/>
      <c r="X900" s="34"/>
      <c r="Y900" s="34"/>
      <c r="Z900" s="34"/>
    </row>
    <row r="901">
      <c r="A901" s="35"/>
      <c r="B901" s="36"/>
      <c r="C901" s="37"/>
      <c r="D901" s="34"/>
      <c r="E901" s="34"/>
      <c r="F901" s="34"/>
      <c r="G901" s="34"/>
      <c r="H901" s="34"/>
      <c r="I901" s="34"/>
      <c r="J901" s="34"/>
      <c r="K901" s="34"/>
      <c r="L901" s="34"/>
      <c r="M901" s="34"/>
      <c r="N901" s="34"/>
      <c r="O901" s="34"/>
      <c r="P901" s="34"/>
      <c r="Q901" s="34"/>
      <c r="R901" s="34"/>
      <c r="S901" s="34"/>
      <c r="T901" s="34"/>
      <c r="U901" s="34"/>
      <c r="V901" s="34"/>
      <c r="W901" s="34"/>
      <c r="X901" s="34"/>
      <c r="Y901" s="34"/>
      <c r="Z901" s="34"/>
    </row>
    <row r="902">
      <c r="A902" s="35"/>
      <c r="B902" s="36"/>
      <c r="C902" s="37"/>
      <c r="D902" s="34"/>
      <c r="E902" s="34"/>
      <c r="F902" s="34"/>
      <c r="G902" s="34"/>
      <c r="H902" s="34"/>
      <c r="I902" s="34"/>
      <c r="J902" s="34"/>
      <c r="K902" s="34"/>
      <c r="L902" s="34"/>
      <c r="M902" s="34"/>
      <c r="N902" s="34"/>
      <c r="O902" s="34"/>
      <c r="P902" s="34"/>
      <c r="Q902" s="34"/>
      <c r="R902" s="34"/>
      <c r="S902" s="34"/>
      <c r="T902" s="34"/>
      <c r="U902" s="34"/>
      <c r="V902" s="34"/>
      <c r="W902" s="34"/>
      <c r="X902" s="34"/>
      <c r="Y902" s="34"/>
      <c r="Z902" s="34"/>
    </row>
    <row r="903">
      <c r="A903" s="35"/>
      <c r="B903" s="36"/>
      <c r="C903" s="37"/>
      <c r="D903" s="34"/>
      <c r="E903" s="34"/>
      <c r="F903" s="34"/>
      <c r="G903" s="34"/>
      <c r="H903" s="34"/>
      <c r="I903" s="34"/>
      <c r="J903" s="34"/>
      <c r="K903" s="34"/>
      <c r="L903" s="34"/>
      <c r="M903" s="34"/>
      <c r="N903" s="34"/>
      <c r="O903" s="34"/>
      <c r="P903" s="34"/>
      <c r="Q903" s="34"/>
      <c r="R903" s="34"/>
      <c r="S903" s="34"/>
      <c r="T903" s="34"/>
      <c r="U903" s="34"/>
      <c r="V903" s="34"/>
      <c r="W903" s="34"/>
      <c r="X903" s="34"/>
      <c r="Y903" s="34"/>
      <c r="Z903" s="34"/>
    </row>
    <row r="904">
      <c r="A904" s="35"/>
      <c r="B904" s="36"/>
      <c r="C904" s="37"/>
      <c r="D904" s="34"/>
      <c r="E904" s="34"/>
      <c r="F904" s="34"/>
      <c r="G904" s="34"/>
      <c r="H904" s="34"/>
      <c r="I904" s="34"/>
      <c r="J904" s="34"/>
      <c r="K904" s="34"/>
      <c r="L904" s="34"/>
      <c r="M904" s="34"/>
      <c r="N904" s="34"/>
      <c r="O904" s="34"/>
      <c r="P904" s="34"/>
      <c r="Q904" s="34"/>
      <c r="R904" s="34"/>
      <c r="S904" s="34"/>
      <c r="T904" s="34"/>
      <c r="U904" s="34"/>
      <c r="V904" s="34"/>
      <c r="W904" s="34"/>
      <c r="X904" s="34"/>
      <c r="Y904" s="34"/>
      <c r="Z904" s="34"/>
    </row>
    <row r="905">
      <c r="A905" s="35"/>
      <c r="B905" s="36"/>
      <c r="C905" s="37"/>
      <c r="D905" s="34"/>
      <c r="E905" s="34"/>
      <c r="F905" s="34"/>
      <c r="G905" s="34"/>
      <c r="H905" s="34"/>
      <c r="I905" s="34"/>
      <c r="J905" s="34"/>
      <c r="K905" s="34"/>
      <c r="L905" s="34"/>
      <c r="M905" s="34"/>
      <c r="N905" s="34"/>
      <c r="O905" s="34"/>
      <c r="P905" s="34"/>
      <c r="Q905" s="34"/>
      <c r="R905" s="34"/>
      <c r="S905" s="34"/>
      <c r="T905" s="34"/>
      <c r="U905" s="34"/>
      <c r="V905" s="34"/>
      <c r="W905" s="34"/>
      <c r="X905" s="34"/>
      <c r="Y905" s="34"/>
      <c r="Z905" s="34"/>
    </row>
    <row r="906">
      <c r="A906" s="35"/>
      <c r="B906" s="36"/>
      <c r="C906" s="37"/>
      <c r="D906" s="34"/>
      <c r="E906" s="34"/>
      <c r="F906" s="34"/>
      <c r="G906" s="34"/>
      <c r="H906" s="34"/>
      <c r="I906" s="34"/>
      <c r="J906" s="34"/>
      <c r="K906" s="34"/>
      <c r="L906" s="34"/>
      <c r="M906" s="34"/>
      <c r="N906" s="34"/>
      <c r="O906" s="34"/>
      <c r="P906" s="34"/>
      <c r="Q906" s="34"/>
      <c r="R906" s="34"/>
      <c r="S906" s="34"/>
      <c r="T906" s="34"/>
      <c r="U906" s="34"/>
      <c r="V906" s="34"/>
      <c r="W906" s="34"/>
      <c r="X906" s="34"/>
      <c r="Y906" s="34"/>
      <c r="Z906" s="34"/>
    </row>
    <row r="907">
      <c r="A907" s="35"/>
      <c r="B907" s="36"/>
      <c r="C907" s="37"/>
      <c r="D907" s="34"/>
      <c r="E907" s="34"/>
      <c r="F907" s="34"/>
      <c r="G907" s="34"/>
      <c r="H907" s="34"/>
      <c r="I907" s="34"/>
      <c r="J907" s="34"/>
      <c r="K907" s="34"/>
      <c r="L907" s="34"/>
      <c r="M907" s="34"/>
      <c r="N907" s="34"/>
      <c r="O907" s="34"/>
      <c r="P907" s="34"/>
      <c r="Q907" s="34"/>
      <c r="R907" s="34"/>
      <c r="S907" s="34"/>
      <c r="T907" s="34"/>
      <c r="U907" s="34"/>
      <c r="V907" s="34"/>
      <c r="W907" s="34"/>
      <c r="X907" s="34"/>
      <c r="Y907" s="34"/>
      <c r="Z907" s="34"/>
    </row>
    <row r="908">
      <c r="A908" s="35"/>
      <c r="B908" s="36"/>
      <c r="C908" s="37"/>
      <c r="D908" s="34"/>
      <c r="E908" s="34"/>
      <c r="F908" s="34"/>
      <c r="G908" s="34"/>
      <c r="H908" s="34"/>
      <c r="I908" s="34"/>
      <c r="J908" s="34"/>
      <c r="K908" s="34"/>
      <c r="L908" s="34"/>
      <c r="M908" s="34"/>
      <c r="N908" s="34"/>
      <c r="O908" s="34"/>
      <c r="P908" s="34"/>
      <c r="Q908" s="34"/>
      <c r="R908" s="34"/>
      <c r="S908" s="34"/>
      <c r="T908" s="34"/>
      <c r="U908" s="34"/>
      <c r="V908" s="34"/>
      <c r="W908" s="34"/>
      <c r="X908" s="34"/>
      <c r="Y908" s="34"/>
      <c r="Z908" s="34"/>
    </row>
    <row r="909">
      <c r="A909" s="35"/>
      <c r="B909" s="36"/>
      <c r="C909" s="37"/>
      <c r="D909" s="34"/>
      <c r="E909" s="34"/>
      <c r="F909" s="34"/>
      <c r="G909" s="34"/>
      <c r="H909" s="34"/>
      <c r="I909" s="34"/>
      <c r="J909" s="34"/>
      <c r="K909" s="34"/>
      <c r="L909" s="34"/>
      <c r="M909" s="34"/>
      <c r="N909" s="34"/>
      <c r="O909" s="34"/>
      <c r="P909" s="34"/>
      <c r="Q909" s="34"/>
      <c r="R909" s="34"/>
      <c r="S909" s="34"/>
      <c r="T909" s="34"/>
      <c r="U909" s="34"/>
      <c r="V909" s="34"/>
      <c r="W909" s="34"/>
      <c r="X909" s="34"/>
      <c r="Y909" s="34"/>
      <c r="Z909" s="34"/>
    </row>
    <row r="910">
      <c r="A910" s="35"/>
      <c r="B910" s="36"/>
      <c r="C910" s="37"/>
      <c r="D910" s="34"/>
      <c r="E910" s="34"/>
      <c r="F910" s="34"/>
      <c r="G910" s="34"/>
      <c r="H910" s="34"/>
      <c r="I910" s="34"/>
      <c r="J910" s="34"/>
      <c r="K910" s="34"/>
      <c r="L910" s="34"/>
      <c r="M910" s="34"/>
      <c r="N910" s="34"/>
      <c r="O910" s="34"/>
      <c r="P910" s="34"/>
      <c r="Q910" s="34"/>
      <c r="R910" s="34"/>
      <c r="S910" s="34"/>
      <c r="T910" s="34"/>
      <c r="U910" s="34"/>
      <c r="V910" s="34"/>
      <c r="W910" s="34"/>
      <c r="X910" s="34"/>
      <c r="Y910" s="34"/>
      <c r="Z910" s="34"/>
    </row>
    <row r="911">
      <c r="A911" s="35"/>
      <c r="B911" s="36"/>
      <c r="C911" s="37"/>
      <c r="D911" s="34"/>
      <c r="E911" s="34"/>
      <c r="F911" s="34"/>
      <c r="G911" s="34"/>
      <c r="H911" s="34"/>
      <c r="I911" s="34"/>
      <c r="J911" s="34"/>
      <c r="K911" s="34"/>
      <c r="L911" s="34"/>
      <c r="M911" s="34"/>
      <c r="N911" s="34"/>
      <c r="O911" s="34"/>
      <c r="P911" s="34"/>
      <c r="Q911" s="34"/>
      <c r="R911" s="34"/>
      <c r="S911" s="34"/>
      <c r="T911" s="34"/>
      <c r="U911" s="34"/>
      <c r="V911" s="34"/>
      <c r="W911" s="34"/>
      <c r="X911" s="34"/>
      <c r="Y911" s="34"/>
      <c r="Z911" s="34"/>
    </row>
    <row r="912">
      <c r="A912" s="35"/>
      <c r="B912" s="36"/>
      <c r="C912" s="37"/>
      <c r="D912" s="34"/>
      <c r="E912" s="34"/>
      <c r="F912" s="34"/>
      <c r="G912" s="34"/>
      <c r="H912" s="34"/>
      <c r="I912" s="34"/>
      <c r="J912" s="34"/>
      <c r="K912" s="34"/>
      <c r="L912" s="34"/>
      <c r="M912" s="34"/>
      <c r="N912" s="34"/>
      <c r="O912" s="34"/>
      <c r="P912" s="34"/>
      <c r="Q912" s="34"/>
      <c r="R912" s="34"/>
      <c r="S912" s="34"/>
      <c r="T912" s="34"/>
      <c r="U912" s="34"/>
      <c r="V912" s="34"/>
      <c r="W912" s="34"/>
      <c r="X912" s="34"/>
      <c r="Y912" s="34"/>
      <c r="Z912" s="34"/>
    </row>
    <row r="913">
      <c r="A913" s="35"/>
      <c r="B913" s="36"/>
      <c r="C913" s="37"/>
      <c r="D913" s="34"/>
      <c r="E913" s="34"/>
      <c r="F913" s="34"/>
      <c r="G913" s="34"/>
      <c r="H913" s="34"/>
      <c r="I913" s="34"/>
      <c r="J913" s="34"/>
      <c r="K913" s="34"/>
      <c r="L913" s="34"/>
      <c r="M913" s="34"/>
      <c r="N913" s="34"/>
      <c r="O913" s="34"/>
      <c r="P913" s="34"/>
      <c r="Q913" s="34"/>
      <c r="R913" s="34"/>
      <c r="S913" s="34"/>
      <c r="T913" s="34"/>
      <c r="U913" s="34"/>
      <c r="V913" s="34"/>
      <c r="W913" s="34"/>
      <c r="X913" s="34"/>
      <c r="Y913" s="34"/>
      <c r="Z913" s="34"/>
    </row>
    <row r="914">
      <c r="A914" s="35"/>
      <c r="B914" s="36"/>
      <c r="C914" s="37"/>
      <c r="D914" s="34"/>
      <c r="E914" s="34"/>
      <c r="F914" s="34"/>
      <c r="G914" s="34"/>
      <c r="H914" s="34"/>
      <c r="I914" s="34"/>
      <c r="J914" s="34"/>
      <c r="K914" s="34"/>
      <c r="L914" s="34"/>
      <c r="M914" s="34"/>
      <c r="N914" s="34"/>
      <c r="O914" s="34"/>
      <c r="P914" s="34"/>
      <c r="Q914" s="34"/>
      <c r="R914" s="34"/>
      <c r="S914" s="34"/>
      <c r="T914" s="34"/>
      <c r="U914" s="34"/>
      <c r="V914" s="34"/>
      <c r="W914" s="34"/>
      <c r="X914" s="34"/>
      <c r="Y914" s="34"/>
      <c r="Z914" s="34"/>
    </row>
    <row r="915">
      <c r="A915" s="35"/>
      <c r="B915" s="36"/>
      <c r="C915" s="37"/>
      <c r="D915" s="34"/>
      <c r="E915" s="34"/>
      <c r="F915" s="34"/>
      <c r="G915" s="34"/>
      <c r="H915" s="34"/>
      <c r="I915" s="34"/>
      <c r="J915" s="34"/>
      <c r="K915" s="34"/>
      <c r="L915" s="34"/>
      <c r="M915" s="34"/>
      <c r="N915" s="34"/>
      <c r="O915" s="34"/>
      <c r="P915" s="34"/>
      <c r="Q915" s="34"/>
      <c r="R915" s="34"/>
      <c r="S915" s="34"/>
      <c r="T915" s="34"/>
      <c r="U915" s="34"/>
      <c r="V915" s="34"/>
      <c r="W915" s="34"/>
      <c r="X915" s="34"/>
      <c r="Y915" s="34"/>
      <c r="Z915" s="34"/>
    </row>
    <row r="916">
      <c r="A916" s="35"/>
      <c r="B916" s="36"/>
      <c r="C916" s="37"/>
      <c r="D916" s="34"/>
      <c r="E916" s="34"/>
      <c r="F916" s="34"/>
      <c r="G916" s="34"/>
      <c r="H916" s="34"/>
      <c r="I916" s="34"/>
      <c r="J916" s="34"/>
      <c r="K916" s="34"/>
      <c r="L916" s="34"/>
      <c r="M916" s="34"/>
      <c r="N916" s="34"/>
      <c r="O916" s="34"/>
      <c r="P916" s="34"/>
      <c r="Q916" s="34"/>
      <c r="R916" s="34"/>
      <c r="S916" s="34"/>
      <c r="T916" s="34"/>
      <c r="U916" s="34"/>
      <c r="V916" s="34"/>
      <c r="W916" s="34"/>
      <c r="X916" s="34"/>
      <c r="Y916" s="34"/>
      <c r="Z916" s="34"/>
    </row>
    <row r="917">
      <c r="A917" s="35"/>
      <c r="B917" s="36"/>
      <c r="C917" s="37"/>
      <c r="D917" s="34"/>
      <c r="E917" s="34"/>
      <c r="F917" s="34"/>
      <c r="G917" s="34"/>
      <c r="H917" s="34"/>
      <c r="I917" s="34"/>
      <c r="J917" s="34"/>
      <c r="K917" s="34"/>
      <c r="L917" s="34"/>
      <c r="M917" s="34"/>
      <c r="N917" s="34"/>
      <c r="O917" s="34"/>
      <c r="P917" s="34"/>
      <c r="Q917" s="34"/>
      <c r="R917" s="34"/>
      <c r="S917" s="34"/>
      <c r="T917" s="34"/>
      <c r="U917" s="34"/>
      <c r="V917" s="34"/>
      <c r="W917" s="34"/>
      <c r="X917" s="34"/>
      <c r="Y917" s="34"/>
      <c r="Z917" s="34"/>
    </row>
    <row r="918">
      <c r="A918" s="35"/>
      <c r="B918" s="36"/>
      <c r="C918" s="37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4"/>
      <c r="Y918" s="34"/>
      <c r="Z918" s="34"/>
    </row>
    <row r="919">
      <c r="A919" s="35"/>
      <c r="B919" s="36"/>
      <c r="C919" s="37"/>
      <c r="D919" s="34"/>
      <c r="E919" s="34"/>
      <c r="F919" s="34"/>
      <c r="G919" s="34"/>
      <c r="H919" s="34"/>
      <c r="I919" s="34"/>
      <c r="J919" s="34"/>
      <c r="K919" s="34"/>
      <c r="L919" s="34"/>
      <c r="M919" s="34"/>
      <c r="N919" s="34"/>
      <c r="O919" s="34"/>
      <c r="P919" s="34"/>
      <c r="Q919" s="34"/>
      <c r="R919" s="34"/>
      <c r="S919" s="34"/>
      <c r="T919" s="34"/>
      <c r="U919" s="34"/>
      <c r="V919" s="34"/>
      <c r="W919" s="34"/>
      <c r="X919" s="34"/>
      <c r="Y919" s="34"/>
      <c r="Z919" s="34"/>
    </row>
    <row r="920">
      <c r="A920" s="35"/>
      <c r="B920" s="36"/>
      <c r="C920" s="37"/>
      <c r="D920" s="34"/>
      <c r="E920" s="34"/>
      <c r="F920" s="34"/>
      <c r="G920" s="34"/>
      <c r="H920" s="34"/>
      <c r="I920" s="34"/>
      <c r="J920" s="34"/>
      <c r="K920" s="34"/>
      <c r="L920" s="34"/>
      <c r="M920" s="34"/>
      <c r="N920" s="34"/>
      <c r="O920" s="34"/>
      <c r="P920" s="34"/>
      <c r="Q920" s="34"/>
      <c r="R920" s="34"/>
      <c r="S920" s="34"/>
      <c r="T920" s="34"/>
      <c r="U920" s="34"/>
      <c r="V920" s="34"/>
      <c r="W920" s="34"/>
      <c r="X920" s="34"/>
      <c r="Y920" s="34"/>
      <c r="Z920" s="34"/>
    </row>
    <row r="921">
      <c r="A921" s="35"/>
      <c r="B921" s="36"/>
      <c r="C921" s="37"/>
      <c r="D921" s="34"/>
      <c r="E921" s="34"/>
      <c r="F921" s="34"/>
      <c r="G921" s="34"/>
      <c r="H921" s="34"/>
      <c r="I921" s="34"/>
      <c r="J921" s="34"/>
      <c r="K921" s="34"/>
      <c r="L921" s="34"/>
      <c r="M921" s="34"/>
      <c r="N921" s="34"/>
      <c r="O921" s="34"/>
      <c r="P921" s="34"/>
      <c r="Q921" s="34"/>
      <c r="R921" s="34"/>
      <c r="S921" s="34"/>
      <c r="T921" s="34"/>
      <c r="U921" s="34"/>
      <c r="V921" s="34"/>
      <c r="W921" s="34"/>
      <c r="X921" s="34"/>
      <c r="Y921" s="34"/>
      <c r="Z921" s="34"/>
    </row>
    <row r="922">
      <c r="A922" s="35"/>
      <c r="B922" s="36"/>
      <c r="C922" s="37"/>
      <c r="D922" s="34"/>
      <c r="E922" s="34"/>
      <c r="F922" s="34"/>
      <c r="G922" s="34"/>
      <c r="H922" s="34"/>
      <c r="I922" s="34"/>
      <c r="J922" s="34"/>
      <c r="K922" s="34"/>
      <c r="L922" s="34"/>
      <c r="M922" s="34"/>
      <c r="N922" s="34"/>
      <c r="O922" s="34"/>
      <c r="P922" s="34"/>
      <c r="Q922" s="34"/>
      <c r="R922" s="34"/>
      <c r="S922" s="34"/>
      <c r="T922" s="34"/>
      <c r="U922" s="34"/>
      <c r="V922" s="34"/>
      <c r="W922" s="34"/>
      <c r="X922" s="34"/>
      <c r="Y922" s="34"/>
      <c r="Z922" s="34"/>
    </row>
    <row r="923">
      <c r="A923" s="35"/>
      <c r="B923" s="36"/>
      <c r="C923" s="37"/>
      <c r="D923" s="34"/>
      <c r="E923" s="34"/>
      <c r="F923" s="34"/>
      <c r="G923" s="34"/>
      <c r="H923" s="34"/>
      <c r="I923" s="34"/>
      <c r="J923" s="34"/>
      <c r="K923" s="34"/>
      <c r="L923" s="34"/>
      <c r="M923" s="34"/>
      <c r="N923" s="34"/>
      <c r="O923" s="34"/>
      <c r="P923" s="34"/>
      <c r="Q923" s="34"/>
      <c r="R923" s="34"/>
      <c r="S923" s="34"/>
      <c r="T923" s="34"/>
      <c r="U923" s="34"/>
      <c r="V923" s="34"/>
      <c r="W923" s="34"/>
      <c r="X923" s="34"/>
      <c r="Y923" s="34"/>
      <c r="Z923" s="34"/>
    </row>
    <row r="924">
      <c r="A924" s="35"/>
      <c r="B924" s="36"/>
      <c r="C924" s="37"/>
      <c r="D924" s="34"/>
      <c r="E924" s="34"/>
      <c r="F924" s="34"/>
      <c r="G924" s="34"/>
      <c r="H924" s="34"/>
      <c r="I924" s="34"/>
      <c r="J924" s="34"/>
      <c r="K924" s="34"/>
      <c r="L924" s="34"/>
      <c r="M924" s="34"/>
      <c r="N924" s="34"/>
      <c r="O924" s="34"/>
      <c r="P924" s="34"/>
      <c r="Q924" s="34"/>
      <c r="R924" s="34"/>
      <c r="S924" s="34"/>
      <c r="T924" s="34"/>
      <c r="U924" s="34"/>
      <c r="V924" s="34"/>
      <c r="W924" s="34"/>
      <c r="X924" s="34"/>
      <c r="Y924" s="34"/>
      <c r="Z924" s="34"/>
    </row>
    <row r="925">
      <c r="A925" s="35"/>
      <c r="B925" s="36"/>
      <c r="C925" s="37"/>
      <c r="D925" s="34"/>
      <c r="E925" s="34"/>
      <c r="F925" s="34"/>
      <c r="G925" s="34"/>
      <c r="H925" s="34"/>
      <c r="I925" s="34"/>
      <c r="J925" s="34"/>
      <c r="K925" s="34"/>
      <c r="L925" s="34"/>
      <c r="M925" s="34"/>
      <c r="N925" s="34"/>
      <c r="O925" s="34"/>
      <c r="P925" s="34"/>
      <c r="Q925" s="34"/>
      <c r="R925" s="34"/>
      <c r="S925" s="34"/>
      <c r="T925" s="34"/>
      <c r="U925" s="34"/>
      <c r="V925" s="34"/>
      <c r="W925" s="34"/>
      <c r="X925" s="34"/>
      <c r="Y925" s="34"/>
      <c r="Z925" s="34"/>
    </row>
    <row r="926">
      <c r="A926" s="35"/>
      <c r="B926" s="36"/>
      <c r="C926" s="37"/>
      <c r="D926" s="34"/>
      <c r="E926" s="34"/>
      <c r="F926" s="34"/>
      <c r="G926" s="34"/>
      <c r="H926" s="34"/>
      <c r="I926" s="34"/>
      <c r="J926" s="34"/>
      <c r="K926" s="34"/>
      <c r="L926" s="34"/>
      <c r="M926" s="34"/>
      <c r="N926" s="34"/>
      <c r="O926" s="34"/>
      <c r="P926" s="34"/>
      <c r="Q926" s="34"/>
      <c r="R926" s="34"/>
      <c r="S926" s="34"/>
      <c r="T926" s="34"/>
      <c r="U926" s="34"/>
      <c r="V926" s="34"/>
      <c r="W926" s="34"/>
      <c r="X926" s="34"/>
      <c r="Y926" s="34"/>
      <c r="Z926" s="34"/>
    </row>
    <row r="927">
      <c r="A927" s="35"/>
      <c r="B927" s="36"/>
      <c r="C927" s="37"/>
      <c r="D927" s="34"/>
      <c r="E927" s="34"/>
      <c r="F927" s="34"/>
      <c r="G927" s="34"/>
      <c r="H927" s="34"/>
      <c r="I927" s="34"/>
      <c r="J927" s="34"/>
      <c r="K927" s="34"/>
      <c r="L927" s="34"/>
      <c r="M927" s="34"/>
      <c r="N927" s="34"/>
      <c r="O927" s="34"/>
      <c r="P927" s="34"/>
      <c r="Q927" s="34"/>
      <c r="R927" s="34"/>
      <c r="S927" s="34"/>
      <c r="T927" s="34"/>
      <c r="U927" s="34"/>
      <c r="V927" s="34"/>
      <c r="W927" s="34"/>
      <c r="X927" s="34"/>
      <c r="Y927" s="34"/>
      <c r="Z927" s="34"/>
    </row>
    <row r="928">
      <c r="A928" s="35"/>
      <c r="B928" s="36"/>
      <c r="C928" s="37"/>
      <c r="D928" s="34"/>
      <c r="E928" s="34"/>
      <c r="F928" s="34"/>
      <c r="G928" s="34"/>
      <c r="H928" s="34"/>
      <c r="I928" s="34"/>
      <c r="J928" s="34"/>
      <c r="K928" s="34"/>
      <c r="L928" s="34"/>
      <c r="M928" s="34"/>
      <c r="N928" s="34"/>
      <c r="O928" s="34"/>
      <c r="P928" s="34"/>
      <c r="Q928" s="34"/>
      <c r="R928" s="34"/>
      <c r="S928" s="34"/>
      <c r="T928" s="34"/>
      <c r="U928" s="34"/>
      <c r="V928" s="34"/>
      <c r="W928" s="34"/>
      <c r="X928" s="34"/>
      <c r="Y928" s="34"/>
      <c r="Z928" s="34"/>
    </row>
    <row r="929">
      <c r="A929" s="35"/>
      <c r="B929" s="36"/>
      <c r="C929" s="37"/>
      <c r="D929" s="34"/>
      <c r="E929" s="34"/>
      <c r="F929" s="34"/>
      <c r="G929" s="34"/>
      <c r="H929" s="34"/>
      <c r="I929" s="34"/>
      <c r="J929" s="34"/>
      <c r="K929" s="34"/>
      <c r="L929" s="34"/>
      <c r="M929" s="34"/>
      <c r="N929" s="34"/>
      <c r="O929" s="34"/>
      <c r="P929" s="34"/>
      <c r="Q929" s="34"/>
      <c r="R929" s="34"/>
      <c r="S929" s="34"/>
      <c r="T929" s="34"/>
      <c r="U929" s="34"/>
      <c r="V929" s="34"/>
      <c r="W929" s="34"/>
      <c r="X929" s="34"/>
      <c r="Y929" s="34"/>
      <c r="Z929" s="34"/>
    </row>
    <row r="930">
      <c r="A930" s="35"/>
      <c r="B930" s="36"/>
      <c r="C930" s="37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4"/>
      <c r="Y930" s="34"/>
      <c r="Z930" s="34"/>
    </row>
    <row r="931">
      <c r="A931" s="35"/>
      <c r="B931" s="36"/>
      <c r="C931" s="37"/>
      <c r="D931" s="34"/>
      <c r="E931" s="34"/>
      <c r="F931" s="34"/>
      <c r="G931" s="34"/>
      <c r="H931" s="34"/>
      <c r="I931" s="34"/>
      <c r="J931" s="34"/>
      <c r="K931" s="34"/>
      <c r="L931" s="34"/>
      <c r="M931" s="34"/>
      <c r="N931" s="34"/>
      <c r="O931" s="34"/>
      <c r="P931" s="34"/>
      <c r="Q931" s="34"/>
      <c r="R931" s="34"/>
      <c r="S931" s="34"/>
      <c r="T931" s="34"/>
      <c r="U931" s="34"/>
      <c r="V931" s="34"/>
      <c r="W931" s="34"/>
      <c r="X931" s="34"/>
      <c r="Y931" s="34"/>
      <c r="Z931" s="34"/>
    </row>
    <row r="932">
      <c r="A932" s="35"/>
      <c r="B932" s="36"/>
      <c r="C932" s="37"/>
      <c r="D932" s="34"/>
      <c r="E932" s="34"/>
      <c r="F932" s="34"/>
      <c r="G932" s="34"/>
      <c r="H932" s="34"/>
      <c r="I932" s="34"/>
      <c r="J932" s="34"/>
      <c r="K932" s="34"/>
      <c r="L932" s="34"/>
      <c r="M932" s="34"/>
      <c r="N932" s="34"/>
      <c r="O932" s="34"/>
      <c r="P932" s="34"/>
      <c r="Q932" s="34"/>
      <c r="R932" s="34"/>
      <c r="S932" s="34"/>
      <c r="T932" s="34"/>
      <c r="U932" s="34"/>
      <c r="V932" s="34"/>
      <c r="W932" s="34"/>
      <c r="X932" s="34"/>
      <c r="Y932" s="34"/>
      <c r="Z932" s="34"/>
    </row>
    <row r="933">
      <c r="A933" s="35"/>
      <c r="B933" s="36"/>
      <c r="C933" s="37"/>
      <c r="D933" s="34"/>
      <c r="E933" s="34"/>
      <c r="F933" s="34"/>
      <c r="G933" s="34"/>
      <c r="H933" s="34"/>
      <c r="I933" s="34"/>
      <c r="J933" s="34"/>
      <c r="K933" s="34"/>
      <c r="L933" s="34"/>
      <c r="M933" s="34"/>
      <c r="N933" s="34"/>
      <c r="O933" s="34"/>
      <c r="P933" s="34"/>
      <c r="Q933" s="34"/>
      <c r="R933" s="34"/>
      <c r="S933" s="34"/>
      <c r="T933" s="34"/>
      <c r="U933" s="34"/>
      <c r="V933" s="34"/>
      <c r="W933" s="34"/>
      <c r="X933" s="34"/>
      <c r="Y933" s="34"/>
      <c r="Z933" s="34"/>
    </row>
    <row r="934">
      <c r="A934" s="35"/>
      <c r="B934" s="36"/>
      <c r="C934" s="37"/>
      <c r="D934" s="34"/>
      <c r="E934" s="34"/>
      <c r="F934" s="34"/>
      <c r="G934" s="34"/>
      <c r="H934" s="34"/>
      <c r="I934" s="34"/>
      <c r="J934" s="34"/>
      <c r="K934" s="34"/>
      <c r="L934" s="34"/>
      <c r="M934" s="34"/>
      <c r="N934" s="34"/>
      <c r="O934" s="34"/>
      <c r="P934" s="34"/>
      <c r="Q934" s="34"/>
      <c r="R934" s="34"/>
      <c r="S934" s="34"/>
      <c r="T934" s="34"/>
      <c r="U934" s="34"/>
      <c r="V934" s="34"/>
      <c r="W934" s="34"/>
      <c r="X934" s="34"/>
      <c r="Y934" s="34"/>
      <c r="Z934" s="34"/>
    </row>
    <row r="935">
      <c r="A935" s="35"/>
      <c r="B935" s="36"/>
      <c r="C935" s="37"/>
      <c r="D935" s="34"/>
      <c r="E935" s="34"/>
      <c r="F935" s="34"/>
      <c r="G935" s="34"/>
      <c r="H935" s="34"/>
      <c r="I935" s="34"/>
      <c r="J935" s="34"/>
      <c r="K935" s="34"/>
      <c r="L935" s="34"/>
      <c r="M935" s="34"/>
      <c r="N935" s="34"/>
      <c r="O935" s="34"/>
      <c r="P935" s="34"/>
      <c r="Q935" s="34"/>
      <c r="R935" s="34"/>
      <c r="S935" s="34"/>
      <c r="T935" s="34"/>
      <c r="U935" s="34"/>
      <c r="V935" s="34"/>
      <c r="W935" s="34"/>
      <c r="X935" s="34"/>
      <c r="Y935" s="34"/>
      <c r="Z935" s="34"/>
    </row>
    <row r="936">
      <c r="A936" s="35"/>
      <c r="B936" s="36"/>
      <c r="C936" s="37"/>
      <c r="D936" s="34"/>
      <c r="E936" s="34"/>
      <c r="F936" s="34"/>
      <c r="G936" s="34"/>
      <c r="H936" s="34"/>
      <c r="I936" s="34"/>
      <c r="J936" s="34"/>
      <c r="K936" s="34"/>
      <c r="L936" s="34"/>
      <c r="M936" s="34"/>
      <c r="N936" s="34"/>
      <c r="O936" s="34"/>
      <c r="P936" s="34"/>
      <c r="Q936" s="34"/>
      <c r="R936" s="34"/>
      <c r="S936" s="34"/>
      <c r="T936" s="34"/>
      <c r="U936" s="34"/>
      <c r="V936" s="34"/>
      <c r="W936" s="34"/>
      <c r="X936" s="34"/>
      <c r="Y936" s="34"/>
      <c r="Z936" s="34"/>
    </row>
    <row r="937">
      <c r="A937" s="35"/>
      <c r="B937" s="36"/>
      <c r="C937" s="37"/>
      <c r="D937" s="34"/>
      <c r="E937" s="34"/>
      <c r="F937" s="34"/>
      <c r="G937" s="34"/>
      <c r="H937" s="34"/>
      <c r="I937" s="34"/>
      <c r="J937" s="34"/>
      <c r="K937" s="34"/>
      <c r="L937" s="34"/>
      <c r="M937" s="34"/>
      <c r="N937" s="34"/>
      <c r="O937" s="34"/>
      <c r="P937" s="34"/>
      <c r="Q937" s="34"/>
      <c r="R937" s="34"/>
      <c r="S937" s="34"/>
      <c r="T937" s="34"/>
      <c r="U937" s="34"/>
      <c r="V937" s="34"/>
      <c r="W937" s="34"/>
      <c r="X937" s="34"/>
      <c r="Y937" s="34"/>
      <c r="Z937" s="34"/>
    </row>
    <row r="938">
      <c r="A938" s="35"/>
      <c r="B938" s="36"/>
      <c r="C938" s="37"/>
      <c r="D938" s="34"/>
      <c r="E938" s="34"/>
      <c r="F938" s="34"/>
      <c r="G938" s="34"/>
      <c r="H938" s="34"/>
      <c r="I938" s="34"/>
      <c r="J938" s="34"/>
      <c r="K938" s="34"/>
      <c r="L938" s="34"/>
      <c r="M938" s="34"/>
      <c r="N938" s="34"/>
      <c r="O938" s="34"/>
      <c r="P938" s="34"/>
      <c r="Q938" s="34"/>
      <c r="R938" s="34"/>
      <c r="S938" s="34"/>
      <c r="T938" s="34"/>
      <c r="U938" s="34"/>
      <c r="V938" s="34"/>
      <c r="W938" s="34"/>
      <c r="X938" s="34"/>
      <c r="Y938" s="34"/>
      <c r="Z938" s="34"/>
    </row>
    <row r="939">
      <c r="A939" s="35"/>
      <c r="B939" s="36"/>
      <c r="C939" s="37"/>
      <c r="D939" s="34"/>
      <c r="E939" s="34"/>
      <c r="F939" s="34"/>
      <c r="G939" s="34"/>
      <c r="H939" s="34"/>
      <c r="I939" s="34"/>
      <c r="J939" s="34"/>
      <c r="K939" s="34"/>
      <c r="L939" s="34"/>
      <c r="M939" s="34"/>
      <c r="N939" s="34"/>
      <c r="O939" s="34"/>
      <c r="P939" s="34"/>
      <c r="Q939" s="34"/>
      <c r="R939" s="34"/>
      <c r="S939" s="34"/>
      <c r="T939" s="34"/>
      <c r="U939" s="34"/>
      <c r="V939" s="34"/>
      <c r="W939" s="34"/>
      <c r="X939" s="34"/>
      <c r="Y939" s="34"/>
      <c r="Z939" s="34"/>
    </row>
    <row r="940">
      <c r="A940" s="35"/>
      <c r="B940" s="36"/>
      <c r="C940" s="37"/>
      <c r="D940" s="34"/>
      <c r="E940" s="34"/>
      <c r="F940" s="34"/>
      <c r="G940" s="34"/>
      <c r="H940" s="34"/>
      <c r="I940" s="34"/>
      <c r="J940" s="34"/>
      <c r="K940" s="34"/>
      <c r="L940" s="34"/>
      <c r="M940" s="34"/>
      <c r="N940" s="34"/>
      <c r="O940" s="34"/>
      <c r="P940" s="34"/>
      <c r="Q940" s="34"/>
      <c r="R940" s="34"/>
      <c r="S940" s="34"/>
      <c r="T940" s="34"/>
      <c r="U940" s="34"/>
      <c r="V940" s="34"/>
      <c r="W940" s="34"/>
      <c r="X940" s="34"/>
      <c r="Y940" s="34"/>
      <c r="Z940" s="34"/>
    </row>
    <row r="941">
      <c r="A941" s="35"/>
      <c r="B941" s="36"/>
      <c r="C941" s="37"/>
      <c r="D941" s="34"/>
      <c r="E941" s="34"/>
      <c r="F941" s="34"/>
      <c r="G941" s="34"/>
      <c r="H941" s="34"/>
      <c r="I941" s="34"/>
      <c r="J941" s="34"/>
      <c r="K941" s="34"/>
      <c r="L941" s="34"/>
      <c r="M941" s="34"/>
      <c r="N941" s="34"/>
      <c r="O941" s="34"/>
      <c r="P941" s="34"/>
      <c r="Q941" s="34"/>
      <c r="R941" s="34"/>
      <c r="S941" s="34"/>
      <c r="T941" s="34"/>
      <c r="U941" s="34"/>
      <c r="V941" s="34"/>
      <c r="W941" s="34"/>
      <c r="X941" s="34"/>
      <c r="Y941" s="34"/>
      <c r="Z941" s="34"/>
    </row>
    <row r="942">
      <c r="A942" s="35"/>
      <c r="B942" s="36"/>
      <c r="C942" s="37"/>
      <c r="D942" s="34"/>
      <c r="E942" s="34"/>
      <c r="F942" s="34"/>
      <c r="G942" s="34"/>
      <c r="H942" s="34"/>
      <c r="I942" s="34"/>
      <c r="J942" s="34"/>
      <c r="K942" s="34"/>
      <c r="L942" s="34"/>
      <c r="M942" s="34"/>
      <c r="N942" s="34"/>
      <c r="O942" s="34"/>
      <c r="P942" s="34"/>
      <c r="Q942" s="34"/>
      <c r="R942" s="34"/>
      <c r="S942" s="34"/>
      <c r="T942" s="34"/>
      <c r="U942" s="34"/>
      <c r="V942" s="34"/>
      <c r="W942" s="34"/>
      <c r="X942" s="34"/>
      <c r="Y942" s="34"/>
      <c r="Z942" s="34"/>
    </row>
    <row r="943">
      <c r="A943" s="35"/>
      <c r="B943" s="36"/>
      <c r="C943" s="37"/>
      <c r="D943" s="34"/>
      <c r="E943" s="34"/>
      <c r="F943" s="34"/>
      <c r="G943" s="34"/>
      <c r="H943" s="34"/>
      <c r="I943" s="34"/>
      <c r="J943" s="34"/>
      <c r="K943" s="34"/>
      <c r="L943" s="34"/>
      <c r="M943" s="34"/>
      <c r="N943" s="34"/>
      <c r="O943" s="34"/>
      <c r="P943" s="34"/>
      <c r="Q943" s="34"/>
      <c r="R943" s="34"/>
      <c r="S943" s="34"/>
      <c r="T943" s="34"/>
      <c r="U943" s="34"/>
      <c r="V943" s="34"/>
      <c r="W943" s="34"/>
      <c r="X943" s="34"/>
      <c r="Y943" s="34"/>
      <c r="Z943" s="34"/>
    </row>
    <row r="944">
      <c r="A944" s="35"/>
      <c r="B944" s="36"/>
      <c r="C944" s="37"/>
      <c r="D944" s="34"/>
      <c r="E944" s="34"/>
      <c r="F944" s="34"/>
      <c r="G944" s="34"/>
      <c r="H944" s="34"/>
      <c r="I944" s="34"/>
      <c r="J944" s="34"/>
      <c r="K944" s="34"/>
      <c r="L944" s="34"/>
      <c r="M944" s="34"/>
      <c r="N944" s="34"/>
      <c r="O944" s="34"/>
      <c r="P944" s="34"/>
      <c r="Q944" s="34"/>
      <c r="R944" s="34"/>
      <c r="S944" s="34"/>
      <c r="T944" s="34"/>
      <c r="U944" s="34"/>
      <c r="V944" s="34"/>
      <c r="W944" s="34"/>
      <c r="X944" s="34"/>
      <c r="Y944" s="34"/>
      <c r="Z944" s="34"/>
    </row>
    <row r="945">
      <c r="A945" s="35"/>
      <c r="B945" s="36"/>
      <c r="C945" s="37"/>
      <c r="D945" s="34"/>
      <c r="E945" s="34"/>
      <c r="F945" s="34"/>
      <c r="G945" s="34"/>
      <c r="H945" s="34"/>
      <c r="I945" s="34"/>
      <c r="J945" s="34"/>
      <c r="K945" s="34"/>
      <c r="L945" s="34"/>
      <c r="M945" s="34"/>
      <c r="N945" s="34"/>
      <c r="O945" s="34"/>
      <c r="P945" s="34"/>
      <c r="Q945" s="34"/>
      <c r="R945" s="34"/>
      <c r="S945" s="34"/>
      <c r="T945" s="34"/>
      <c r="U945" s="34"/>
      <c r="V945" s="34"/>
      <c r="W945" s="34"/>
      <c r="X945" s="34"/>
      <c r="Y945" s="34"/>
      <c r="Z945" s="34"/>
    </row>
    <row r="946">
      <c r="A946" s="35"/>
      <c r="B946" s="36"/>
      <c r="C946" s="37"/>
      <c r="D946" s="34"/>
      <c r="E946" s="34"/>
      <c r="F946" s="34"/>
      <c r="G946" s="34"/>
      <c r="H946" s="34"/>
      <c r="I946" s="34"/>
      <c r="J946" s="34"/>
      <c r="K946" s="34"/>
      <c r="L946" s="34"/>
      <c r="M946" s="34"/>
      <c r="N946" s="34"/>
      <c r="O946" s="34"/>
      <c r="P946" s="34"/>
      <c r="Q946" s="34"/>
      <c r="R946" s="34"/>
      <c r="S946" s="34"/>
      <c r="T946" s="34"/>
      <c r="U946" s="34"/>
      <c r="V946" s="34"/>
      <c r="W946" s="34"/>
      <c r="X946" s="34"/>
      <c r="Y946" s="34"/>
      <c r="Z946" s="34"/>
    </row>
    <row r="947">
      <c r="A947" s="35"/>
      <c r="B947" s="36"/>
      <c r="C947" s="37"/>
      <c r="D947" s="34"/>
      <c r="E947" s="34"/>
      <c r="F947" s="34"/>
      <c r="G947" s="34"/>
      <c r="H947" s="34"/>
      <c r="I947" s="34"/>
      <c r="J947" s="34"/>
      <c r="K947" s="34"/>
      <c r="L947" s="34"/>
      <c r="M947" s="34"/>
      <c r="N947" s="34"/>
      <c r="O947" s="34"/>
      <c r="P947" s="34"/>
      <c r="Q947" s="34"/>
      <c r="R947" s="34"/>
      <c r="S947" s="34"/>
      <c r="T947" s="34"/>
      <c r="U947" s="34"/>
      <c r="V947" s="34"/>
      <c r="W947" s="34"/>
      <c r="X947" s="34"/>
      <c r="Y947" s="34"/>
      <c r="Z947" s="34"/>
    </row>
    <row r="948">
      <c r="A948" s="35"/>
      <c r="B948" s="36"/>
      <c r="C948" s="37"/>
      <c r="D948" s="34"/>
      <c r="E948" s="34"/>
      <c r="F948" s="34"/>
      <c r="G948" s="34"/>
      <c r="H948" s="34"/>
      <c r="I948" s="34"/>
      <c r="J948" s="34"/>
      <c r="K948" s="34"/>
      <c r="L948" s="34"/>
      <c r="M948" s="34"/>
      <c r="N948" s="34"/>
      <c r="O948" s="34"/>
      <c r="P948" s="34"/>
      <c r="Q948" s="34"/>
      <c r="R948" s="34"/>
      <c r="S948" s="34"/>
      <c r="T948" s="34"/>
      <c r="U948" s="34"/>
      <c r="V948" s="34"/>
      <c r="W948" s="34"/>
      <c r="X948" s="34"/>
      <c r="Y948" s="34"/>
      <c r="Z948" s="34"/>
    </row>
    <row r="949">
      <c r="A949" s="35"/>
      <c r="B949" s="36"/>
      <c r="C949" s="37"/>
      <c r="D949" s="34"/>
      <c r="E949" s="34"/>
      <c r="F949" s="34"/>
      <c r="G949" s="34"/>
      <c r="H949" s="34"/>
      <c r="I949" s="34"/>
      <c r="J949" s="34"/>
      <c r="K949" s="34"/>
      <c r="L949" s="34"/>
      <c r="M949" s="34"/>
      <c r="N949" s="34"/>
      <c r="O949" s="34"/>
      <c r="P949" s="34"/>
      <c r="Q949" s="34"/>
      <c r="R949" s="34"/>
      <c r="S949" s="34"/>
      <c r="T949" s="34"/>
      <c r="U949" s="34"/>
      <c r="V949" s="34"/>
      <c r="W949" s="34"/>
      <c r="X949" s="34"/>
      <c r="Y949" s="34"/>
      <c r="Z949" s="34"/>
    </row>
    <row r="950">
      <c r="A950" s="35"/>
      <c r="B950" s="36"/>
      <c r="C950" s="37"/>
      <c r="D950" s="34"/>
      <c r="E950" s="34"/>
      <c r="F950" s="34"/>
      <c r="G950" s="34"/>
      <c r="H950" s="34"/>
      <c r="I950" s="34"/>
      <c r="J950" s="34"/>
      <c r="K950" s="34"/>
      <c r="L950" s="34"/>
      <c r="M950" s="34"/>
      <c r="N950" s="34"/>
      <c r="O950" s="34"/>
      <c r="P950" s="34"/>
      <c r="Q950" s="34"/>
      <c r="R950" s="34"/>
      <c r="S950" s="34"/>
      <c r="T950" s="34"/>
      <c r="U950" s="34"/>
      <c r="V950" s="34"/>
      <c r="W950" s="34"/>
      <c r="X950" s="34"/>
      <c r="Y950" s="34"/>
      <c r="Z950" s="34"/>
    </row>
    <row r="951">
      <c r="A951" s="35"/>
      <c r="B951" s="36"/>
      <c r="C951" s="37"/>
      <c r="D951" s="34"/>
      <c r="E951" s="34"/>
      <c r="F951" s="34"/>
      <c r="G951" s="34"/>
      <c r="H951" s="34"/>
      <c r="I951" s="34"/>
      <c r="J951" s="34"/>
      <c r="K951" s="34"/>
      <c r="L951" s="34"/>
      <c r="M951" s="34"/>
      <c r="N951" s="34"/>
      <c r="O951" s="34"/>
      <c r="P951" s="34"/>
      <c r="Q951" s="34"/>
      <c r="R951" s="34"/>
      <c r="S951" s="34"/>
      <c r="T951" s="34"/>
      <c r="U951" s="34"/>
      <c r="V951" s="34"/>
      <c r="W951" s="34"/>
      <c r="X951" s="34"/>
      <c r="Y951" s="34"/>
      <c r="Z951" s="34"/>
    </row>
    <row r="952">
      <c r="A952" s="35"/>
      <c r="B952" s="36"/>
      <c r="C952" s="37"/>
      <c r="D952" s="34"/>
      <c r="E952" s="34"/>
      <c r="F952" s="34"/>
      <c r="G952" s="34"/>
      <c r="H952" s="34"/>
      <c r="I952" s="34"/>
      <c r="J952" s="34"/>
      <c r="K952" s="34"/>
      <c r="L952" s="34"/>
      <c r="M952" s="34"/>
      <c r="N952" s="34"/>
      <c r="O952" s="34"/>
      <c r="P952" s="34"/>
      <c r="Q952" s="34"/>
      <c r="R952" s="34"/>
      <c r="S952" s="34"/>
      <c r="T952" s="34"/>
      <c r="U952" s="34"/>
      <c r="V952" s="34"/>
      <c r="W952" s="34"/>
      <c r="X952" s="34"/>
      <c r="Y952" s="34"/>
      <c r="Z952" s="34"/>
    </row>
    <row r="953">
      <c r="A953" s="35"/>
      <c r="B953" s="36"/>
      <c r="C953" s="37"/>
      <c r="D953" s="34"/>
      <c r="E953" s="34"/>
      <c r="F953" s="34"/>
      <c r="G953" s="34"/>
      <c r="H953" s="34"/>
      <c r="I953" s="34"/>
      <c r="J953" s="34"/>
      <c r="K953" s="34"/>
      <c r="L953" s="34"/>
      <c r="M953" s="34"/>
      <c r="N953" s="34"/>
      <c r="O953" s="34"/>
      <c r="P953" s="34"/>
      <c r="Q953" s="34"/>
      <c r="R953" s="34"/>
      <c r="S953" s="34"/>
      <c r="T953" s="34"/>
      <c r="U953" s="34"/>
      <c r="V953" s="34"/>
      <c r="W953" s="34"/>
      <c r="X953" s="34"/>
      <c r="Y953" s="34"/>
      <c r="Z953" s="34"/>
    </row>
    <row r="954">
      <c r="A954" s="35"/>
      <c r="B954" s="36"/>
      <c r="C954" s="37"/>
      <c r="D954" s="34"/>
      <c r="E954" s="34"/>
      <c r="F954" s="34"/>
      <c r="G954" s="34"/>
      <c r="H954" s="34"/>
      <c r="I954" s="34"/>
      <c r="J954" s="34"/>
      <c r="K954" s="34"/>
      <c r="L954" s="34"/>
      <c r="M954" s="34"/>
      <c r="N954" s="34"/>
      <c r="O954" s="34"/>
      <c r="P954" s="34"/>
      <c r="Q954" s="34"/>
      <c r="R954" s="34"/>
      <c r="S954" s="34"/>
      <c r="T954" s="34"/>
      <c r="U954" s="34"/>
      <c r="V954" s="34"/>
      <c r="W954" s="34"/>
      <c r="X954" s="34"/>
      <c r="Y954" s="34"/>
      <c r="Z954" s="34"/>
    </row>
    <row r="955">
      <c r="A955" s="35"/>
      <c r="B955" s="36"/>
      <c r="C955" s="37"/>
      <c r="D955" s="34"/>
      <c r="E955" s="34"/>
      <c r="F955" s="34"/>
      <c r="G955" s="34"/>
      <c r="H955" s="34"/>
      <c r="I955" s="34"/>
      <c r="J955" s="34"/>
      <c r="K955" s="34"/>
      <c r="L955" s="34"/>
      <c r="M955" s="34"/>
      <c r="N955" s="34"/>
      <c r="O955" s="34"/>
      <c r="P955" s="34"/>
      <c r="Q955" s="34"/>
      <c r="R955" s="34"/>
      <c r="S955" s="34"/>
      <c r="T955" s="34"/>
      <c r="U955" s="34"/>
      <c r="V955" s="34"/>
      <c r="W955" s="34"/>
      <c r="X955" s="34"/>
      <c r="Y955" s="34"/>
      <c r="Z955" s="34"/>
    </row>
    <row r="956">
      <c r="A956" s="35"/>
      <c r="B956" s="36"/>
      <c r="C956" s="37"/>
      <c r="D956" s="34"/>
      <c r="E956" s="34"/>
      <c r="F956" s="34"/>
      <c r="G956" s="34"/>
      <c r="H956" s="34"/>
      <c r="I956" s="34"/>
      <c r="J956" s="34"/>
      <c r="K956" s="34"/>
      <c r="L956" s="34"/>
      <c r="M956" s="34"/>
      <c r="N956" s="34"/>
      <c r="O956" s="34"/>
      <c r="P956" s="34"/>
      <c r="Q956" s="34"/>
      <c r="R956" s="34"/>
      <c r="S956" s="34"/>
      <c r="T956" s="34"/>
      <c r="U956" s="34"/>
      <c r="V956" s="34"/>
      <c r="W956" s="34"/>
      <c r="X956" s="34"/>
      <c r="Y956" s="34"/>
      <c r="Z956" s="34"/>
    </row>
    <row r="957">
      <c r="A957" s="35"/>
      <c r="B957" s="36"/>
      <c r="C957" s="37"/>
      <c r="D957" s="34"/>
      <c r="E957" s="34"/>
      <c r="F957" s="34"/>
      <c r="G957" s="34"/>
      <c r="H957" s="34"/>
      <c r="I957" s="34"/>
      <c r="J957" s="34"/>
      <c r="K957" s="34"/>
      <c r="L957" s="34"/>
      <c r="M957" s="34"/>
      <c r="N957" s="34"/>
      <c r="O957" s="34"/>
      <c r="P957" s="34"/>
      <c r="Q957" s="34"/>
      <c r="R957" s="34"/>
      <c r="S957" s="34"/>
      <c r="T957" s="34"/>
      <c r="U957" s="34"/>
      <c r="V957" s="34"/>
      <c r="W957" s="34"/>
      <c r="X957" s="34"/>
      <c r="Y957" s="34"/>
      <c r="Z957" s="34"/>
    </row>
    <row r="958">
      <c r="A958" s="35"/>
      <c r="B958" s="36"/>
      <c r="C958" s="37"/>
      <c r="D958" s="34"/>
      <c r="E958" s="34"/>
      <c r="F958" s="34"/>
      <c r="G958" s="34"/>
      <c r="H958" s="34"/>
      <c r="I958" s="34"/>
      <c r="J958" s="34"/>
      <c r="K958" s="34"/>
      <c r="L958" s="34"/>
      <c r="M958" s="34"/>
      <c r="N958" s="34"/>
      <c r="O958" s="34"/>
      <c r="P958" s="34"/>
      <c r="Q958" s="34"/>
      <c r="R958" s="34"/>
      <c r="S958" s="34"/>
      <c r="T958" s="34"/>
      <c r="U958" s="34"/>
      <c r="V958" s="34"/>
      <c r="W958" s="34"/>
      <c r="X958" s="34"/>
      <c r="Y958" s="34"/>
      <c r="Z958" s="34"/>
    </row>
    <row r="959">
      <c r="A959" s="35"/>
      <c r="B959" s="36"/>
      <c r="C959" s="37"/>
      <c r="D959" s="34"/>
      <c r="E959" s="34"/>
      <c r="F959" s="34"/>
      <c r="G959" s="34"/>
      <c r="H959" s="34"/>
      <c r="I959" s="34"/>
      <c r="J959" s="34"/>
      <c r="K959" s="34"/>
      <c r="L959" s="34"/>
      <c r="M959" s="34"/>
      <c r="N959" s="34"/>
      <c r="O959" s="34"/>
      <c r="P959" s="34"/>
      <c r="Q959" s="34"/>
      <c r="R959" s="34"/>
      <c r="S959" s="34"/>
      <c r="T959" s="34"/>
      <c r="U959" s="34"/>
      <c r="V959" s="34"/>
      <c r="W959" s="34"/>
      <c r="X959" s="34"/>
      <c r="Y959" s="34"/>
      <c r="Z959" s="34"/>
    </row>
    <row r="960">
      <c r="A960" s="35"/>
      <c r="B960" s="36"/>
      <c r="C960" s="37"/>
      <c r="D960" s="34"/>
      <c r="E960" s="34"/>
      <c r="F960" s="34"/>
      <c r="G960" s="34"/>
      <c r="H960" s="34"/>
      <c r="I960" s="34"/>
      <c r="J960" s="34"/>
      <c r="K960" s="34"/>
      <c r="L960" s="34"/>
      <c r="M960" s="34"/>
      <c r="N960" s="34"/>
      <c r="O960" s="34"/>
      <c r="P960" s="34"/>
      <c r="Q960" s="34"/>
      <c r="R960" s="34"/>
      <c r="S960" s="34"/>
      <c r="T960" s="34"/>
      <c r="U960" s="34"/>
      <c r="V960" s="34"/>
      <c r="W960" s="34"/>
      <c r="X960" s="34"/>
      <c r="Y960" s="34"/>
      <c r="Z960" s="34"/>
    </row>
    <row r="961">
      <c r="A961" s="35"/>
      <c r="B961" s="36"/>
      <c r="C961" s="37"/>
      <c r="D961" s="34"/>
      <c r="E961" s="34"/>
      <c r="F961" s="34"/>
      <c r="G961" s="34"/>
      <c r="H961" s="34"/>
      <c r="I961" s="34"/>
      <c r="J961" s="34"/>
      <c r="K961" s="34"/>
      <c r="L961" s="34"/>
      <c r="M961" s="34"/>
      <c r="N961" s="34"/>
      <c r="O961" s="34"/>
      <c r="P961" s="34"/>
      <c r="Q961" s="34"/>
      <c r="R961" s="34"/>
      <c r="S961" s="34"/>
      <c r="T961" s="34"/>
      <c r="U961" s="34"/>
      <c r="V961" s="34"/>
      <c r="W961" s="34"/>
      <c r="X961" s="34"/>
      <c r="Y961" s="34"/>
      <c r="Z961" s="34"/>
    </row>
    <row r="962">
      <c r="A962" s="35"/>
      <c r="B962" s="36"/>
      <c r="C962" s="37"/>
      <c r="D962" s="34"/>
      <c r="E962" s="34"/>
      <c r="F962" s="34"/>
      <c r="G962" s="34"/>
      <c r="H962" s="34"/>
      <c r="I962" s="34"/>
      <c r="J962" s="34"/>
      <c r="K962" s="34"/>
      <c r="L962" s="34"/>
      <c r="M962" s="34"/>
      <c r="N962" s="34"/>
      <c r="O962" s="34"/>
      <c r="P962" s="34"/>
      <c r="Q962" s="34"/>
      <c r="R962" s="34"/>
      <c r="S962" s="34"/>
      <c r="T962" s="34"/>
      <c r="U962" s="34"/>
      <c r="V962" s="34"/>
      <c r="W962" s="34"/>
      <c r="X962" s="34"/>
      <c r="Y962" s="34"/>
      <c r="Z962" s="34"/>
    </row>
    <row r="963">
      <c r="A963" s="35"/>
      <c r="B963" s="36"/>
      <c r="C963" s="37"/>
      <c r="D963" s="34"/>
      <c r="E963" s="34"/>
      <c r="F963" s="34"/>
      <c r="G963" s="34"/>
      <c r="H963" s="34"/>
      <c r="I963" s="34"/>
      <c r="J963" s="34"/>
      <c r="K963" s="34"/>
      <c r="L963" s="34"/>
      <c r="M963" s="34"/>
      <c r="N963" s="34"/>
      <c r="O963" s="34"/>
      <c r="P963" s="34"/>
      <c r="Q963" s="34"/>
      <c r="R963" s="34"/>
      <c r="S963" s="34"/>
      <c r="T963" s="34"/>
      <c r="U963" s="34"/>
      <c r="V963" s="34"/>
      <c r="W963" s="34"/>
      <c r="X963" s="34"/>
      <c r="Y963" s="34"/>
      <c r="Z963" s="34"/>
    </row>
    <row r="964">
      <c r="A964" s="35"/>
      <c r="B964" s="36"/>
      <c r="C964" s="37"/>
      <c r="D964" s="34"/>
      <c r="E964" s="34"/>
      <c r="F964" s="34"/>
      <c r="G964" s="34"/>
      <c r="H964" s="34"/>
      <c r="I964" s="34"/>
      <c r="J964" s="34"/>
      <c r="K964" s="34"/>
      <c r="L964" s="34"/>
      <c r="M964" s="34"/>
      <c r="N964" s="34"/>
      <c r="O964" s="34"/>
      <c r="P964" s="34"/>
      <c r="Q964" s="34"/>
      <c r="R964" s="34"/>
      <c r="S964" s="34"/>
      <c r="T964" s="34"/>
      <c r="U964" s="34"/>
      <c r="V964" s="34"/>
      <c r="W964" s="34"/>
      <c r="X964" s="34"/>
      <c r="Y964" s="34"/>
      <c r="Z964" s="34"/>
    </row>
    <row r="965">
      <c r="A965" s="35"/>
      <c r="B965" s="36"/>
      <c r="C965" s="37"/>
      <c r="D965" s="34"/>
      <c r="E965" s="34"/>
      <c r="F965" s="34"/>
      <c r="G965" s="34"/>
      <c r="H965" s="34"/>
      <c r="I965" s="34"/>
      <c r="J965" s="34"/>
      <c r="K965" s="34"/>
      <c r="L965" s="34"/>
      <c r="M965" s="34"/>
      <c r="N965" s="34"/>
      <c r="O965" s="34"/>
      <c r="P965" s="34"/>
      <c r="Q965" s="34"/>
      <c r="R965" s="34"/>
      <c r="S965" s="34"/>
      <c r="T965" s="34"/>
      <c r="U965" s="34"/>
      <c r="V965" s="34"/>
      <c r="W965" s="34"/>
      <c r="X965" s="34"/>
      <c r="Y965" s="34"/>
      <c r="Z965" s="34"/>
    </row>
    <row r="966">
      <c r="A966" s="35"/>
      <c r="B966" s="36"/>
      <c r="C966" s="37"/>
      <c r="D966" s="34"/>
      <c r="E966" s="34"/>
      <c r="F966" s="34"/>
      <c r="G966" s="34"/>
      <c r="H966" s="34"/>
      <c r="I966" s="34"/>
      <c r="J966" s="34"/>
      <c r="K966" s="34"/>
      <c r="L966" s="34"/>
      <c r="M966" s="34"/>
      <c r="N966" s="34"/>
      <c r="O966" s="34"/>
      <c r="P966" s="34"/>
      <c r="Q966" s="34"/>
      <c r="R966" s="34"/>
      <c r="S966" s="34"/>
      <c r="T966" s="34"/>
      <c r="U966" s="34"/>
      <c r="V966" s="34"/>
      <c r="W966" s="34"/>
      <c r="X966" s="34"/>
      <c r="Y966" s="34"/>
      <c r="Z966" s="34"/>
    </row>
    <row r="967">
      <c r="A967" s="35"/>
      <c r="B967" s="36"/>
      <c r="C967" s="37"/>
      <c r="D967" s="34"/>
      <c r="E967" s="34"/>
      <c r="F967" s="34"/>
      <c r="G967" s="34"/>
      <c r="H967" s="34"/>
      <c r="I967" s="34"/>
      <c r="J967" s="34"/>
      <c r="K967" s="34"/>
      <c r="L967" s="34"/>
      <c r="M967" s="34"/>
      <c r="N967" s="34"/>
      <c r="O967" s="34"/>
      <c r="P967" s="34"/>
      <c r="Q967" s="34"/>
      <c r="R967" s="34"/>
      <c r="S967" s="34"/>
      <c r="T967" s="34"/>
      <c r="U967" s="34"/>
      <c r="V967" s="34"/>
      <c r="W967" s="34"/>
      <c r="X967" s="34"/>
      <c r="Y967" s="34"/>
      <c r="Z967" s="34"/>
    </row>
    <row r="968">
      <c r="A968" s="35"/>
      <c r="B968" s="36"/>
      <c r="C968" s="37"/>
      <c r="D968" s="34"/>
      <c r="E968" s="34"/>
      <c r="F968" s="34"/>
      <c r="G968" s="34"/>
      <c r="H968" s="34"/>
      <c r="I968" s="34"/>
      <c r="J968" s="34"/>
      <c r="K968" s="34"/>
      <c r="L968" s="34"/>
      <c r="M968" s="34"/>
      <c r="N968" s="34"/>
      <c r="O968" s="34"/>
      <c r="P968" s="34"/>
      <c r="Q968" s="34"/>
      <c r="R968" s="34"/>
      <c r="S968" s="34"/>
      <c r="T968" s="34"/>
      <c r="U968" s="34"/>
      <c r="V968" s="34"/>
      <c r="W968" s="34"/>
      <c r="X968" s="34"/>
      <c r="Y968" s="34"/>
      <c r="Z968" s="34"/>
    </row>
    <row r="969">
      <c r="A969" s="35"/>
      <c r="B969" s="36"/>
      <c r="C969" s="37"/>
      <c r="D969" s="34"/>
      <c r="E969" s="34"/>
      <c r="F969" s="34"/>
      <c r="G969" s="34"/>
      <c r="H969" s="34"/>
      <c r="I969" s="34"/>
      <c r="J969" s="34"/>
      <c r="K969" s="34"/>
      <c r="L969" s="34"/>
      <c r="M969" s="34"/>
      <c r="N969" s="34"/>
      <c r="O969" s="34"/>
      <c r="P969" s="34"/>
      <c r="Q969" s="34"/>
      <c r="R969" s="34"/>
      <c r="S969" s="34"/>
      <c r="T969" s="34"/>
      <c r="U969" s="34"/>
      <c r="V969" s="34"/>
      <c r="W969" s="34"/>
      <c r="X969" s="34"/>
      <c r="Y969" s="34"/>
      <c r="Z969" s="34"/>
    </row>
    <row r="970">
      <c r="A970" s="35"/>
      <c r="B970" s="36"/>
      <c r="C970" s="37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4"/>
      <c r="Y970" s="34"/>
      <c r="Z970" s="34"/>
    </row>
    <row r="971">
      <c r="A971" s="35"/>
      <c r="B971" s="36"/>
      <c r="C971" s="37"/>
      <c r="D971" s="34"/>
      <c r="E971" s="34"/>
      <c r="F971" s="34"/>
      <c r="G971" s="34"/>
      <c r="H971" s="34"/>
      <c r="I971" s="34"/>
      <c r="J971" s="34"/>
      <c r="K971" s="34"/>
      <c r="L971" s="34"/>
      <c r="M971" s="34"/>
      <c r="N971" s="34"/>
      <c r="O971" s="34"/>
      <c r="P971" s="34"/>
      <c r="Q971" s="34"/>
      <c r="R971" s="34"/>
      <c r="S971" s="34"/>
      <c r="T971" s="34"/>
      <c r="U971" s="34"/>
      <c r="V971" s="34"/>
      <c r="W971" s="34"/>
      <c r="X971" s="34"/>
      <c r="Y971" s="34"/>
      <c r="Z971" s="34"/>
    </row>
    <row r="972">
      <c r="A972" s="35"/>
      <c r="B972" s="36"/>
      <c r="C972" s="37"/>
      <c r="D972" s="34"/>
      <c r="E972" s="34"/>
      <c r="F972" s="34"/>
      <c r="G972" s="34"/>
      <c r="H972" s="34"/>
      <c r="I972" s="34"/>
      <c r="J972" s="34"/>
      <c r="K972" s="34"/>
      <c r="L972" s="34"/>
      <c r="M972" s="34"/>
      <c r="N972" s="34"/>
      <c r="O972" s="34"/>
      <c r="P972" s="34"/>
      <c r="Q972" s="34"/>
      <c r="R972" s="34"/>
      <c r="S972" s="34"/>
      <c r="T972" s="34"/>
      <c r="U972" s="34"/>
      <c r="V972" s="34"/>
      <c r="W972" s="34"/>
      <c r="X972" s="34"/>
      <c r="Y972" s="34"/>
      <c r="Z972" s="34"/>
    </row>
    <row r="973">
      <c r="A973" s="35"/>
      <c r="B973" s="36"/>
      <c r="C973" s="37"/>
      <c r="D973" s="34"/>
      <c r="E973" s="34"/>
      <c r="F973" s="34"/>
      <c r="G973" s="34"/>
      <c r="H973" s="34"/>
      <c r="I973" s="34"/>
      <c r="J973" s="34"/>
      <c r="K973" s="34"/>
      <c r="L973" s="34"/>
      <c r="M973" s="34"/>
      <c r="N973" s="34"/>
      <c r="O973" s="34"/>
      <c r="P973" s="34"/>
      <c r="Q973" s="34"/>
      <c r="R973" s="34"/>
      <c r="S973" s="34"/>
      <c r="T973" s="34"/>
      <c r="U973" s="34"/>
      <c r="V973" s="34"/>
      <c r="W973" s="34"/>
      <c r="X973" s="34"/>
      <c r="Y973" s="34"/>
      <c r="Z973" s="34"/>
    </row>
    <row r="974">
      <c r="A974" s="35"/>
      <c r="B974" s="36"/>
      <c r="C974" s="37"/>
      <c r="D974" s="34"/>
      <c r="E974" s="34"/>
      <c r="F974" s="34"/>
      <c r="G974" s="34"/>
      <c r="H974" s="34"/>
      <c r="I974" s="34"/>
      <c r="J974" s="34"/>
      <c r="K974" s="34"/>
      <c r="L974" s="34"/>
      <c r="M974" s="34"/>
      <c r="N974" s="34"/>
      <c r="O974" s="34"/>
      <c r="P974" s="34"/>
      <c r="Q974" s="34"/>
      <c r="R974" s="34"/>
      <c r="S974" s="34"/>
      <c r="T974" s="34"/>
      <c r="U974" s="34"/>
      <c r="V974" s="34"/>
      <c r="W974" s="34"/>
      <c r="X974" s="34"/>
      <c r="Y974" s="34"/>
      <c r="Z974" s="34"/>
    </row>
    <row r="975">
      <c r="A975" s="35"/>
      <c r="B975" s="36"/>
      <c r="C975" s="37"/>
      <c r="D975" s="34"/>
      <c r="E975" s="34"/>
      <c r="F975" s="34"/>
      <c r="G975" s="34"/>
      <c r="H975" s="34"/>
      <c r="I975" s="34"/>
      <c r="J975" s="34"/>
      <c r="K975" s="34"/>
      <c r="L975" s="34"/>
      <c r="M975" s="34"/>
      <c r="N975" s="34"/>
      <c r="O975" s="34"/>
      <c r="P975" s="34"/>
      <c r="Q975" s="34"/>
      <c r="R975" s="34"/>
      <c r="S975" s="34"/>
      <c r="T975" s="34"/>
      <c r="U975" s="34"/>
      <c r="V975" s="34"/>
      <c r="W975" s="34"/>
      <c r="X975" s="34"/>
      <c r="Y975" s="34"/>
      <c r="Z975" s="34"/>
    </row>
    <row r="976">
      <c r="A976" s="35"/>
      <c r="B976" s="36"/>
      <c r="C976" s="37"/>
      <c r="D976" s="34"/>
      <c r="E976" s="34"/>
      <c r="F976" s="34"/>
      <c r="G976" s="34"/>
      <c r="H976" s="34"/>
      <c r="I976" s="34"/>
      <c r="J976" s="34"/>
      <c r="K976" s="34"/>
      <c r="L976" s="34"/>
      <c r="M976" s="34"/>
      <c r="N976" s="34"/>
      <c r="O976" s="34"/>
      <c r="P976" s="34"/>
      <c r="Q976" s="34"/>
      <c r="R976" s="34"/>
      <c r="S976" s="34"/>
      <c r="T976" s="34"/>
      <c r="U976" s="34"/>
      <c r="V976" s="34"/>
      <c r="W976" s="34"/>
      <c r="X976" s="34"/>
      <c r="Y976" s="34"/>
      <c r="Z976" s="34"/>
    </row>
    <row r="977">
      <c r="A977" s="35"/>
      <c r="B977" s="36"/>
      <c r="C977" s="37"/>
      <c r="D977" s="34"/>
      <c r="E977" s="34"/>
      <c r="F977" s="34"/>
      <c r="G977" s="34"/>
      <c r="H977" s="34"/>
      <c r="I977" s="34"/>
      <c r="J977" s="34"/>
      <c r="K977" s="34"/>
      <c r="L977" s="34"/>
      <c r="M977" s="34"/>
      <c r="N977" s="34"/>
      <c r="O977" s="34"/>
      <c r="P977" s="34"/>
      <c r="Q977" s="34"/>
      <c r="R977" s="34"/>
      <c r="S977" s="34"/>
      <c r="T977" s="34"/>
      <c r="U977" s="34"/>
      <c r="V977" s="34"/>
      <c r="W977" s="34"/>
      <c r="X977" s="34"/>
      <c r="Y977" s="34"/>
      <c r="Z977" s="34"/>
    </row>
    <row r="978">
      <c r="A978" s="35"/>
      <c r="B978" s="36"/>
      <c r="C978" s="37"/>
      <c r="D978" s="34"/>
      <c r="E978" s="34"/>
      <c r="F978" s="34"/>
      <c r="G978" s="34"/>
      <c r="H978" s="34"/>
      <c r="I978" s="34"/>
      <c r="J978" s="34"/>
      <c r="K978" s="34"/>
      <c r="L978" s="34"/>
      <c r="M978" s="34"/>
      <c r="N978" s="34"/>
      <c r="O978" s="34"/>
      <c r="P978" s="34"/>
      <c r="Q978" s="34"/>
      <c r="R978" s="34"/>
      <c r="S978" s="34"/>
      <c r="T978" s="34"/>
      <c r="U978" s="34"/>
      <c r="V978" s="34"/>
      <c r="W978" s="34"/>
      <c r="X978" s="34"/>
      <c r="Y978" s="34"/>
      <c r="Z978" s="34"/>
    </row>
    <row r="979">
      <c r="A979" s="35"/>
      <c r="B979" s="36"/>
      <c r="C979" s="37"/>
      <c r="D979" s="34"/>
      <c r="E979" s="34"/>
      <c r="F979" s="34"/>
      <c r="G979" s="34"/>
      <c r="H979" s="34"/>
      <c r="I979" s="34"/>
      <c r="J979" s="34"/>
      <c r="K979" s="34"/>
      <c r="L979" s="34"/>
      <c r="M979" s="34"/>
      <c r="N979" s="34"/>
      <c r="O979" s="34"/>
      <c r="P979" s="34"/>
      <c r="Q979" s="34"/>
      <c r="R979" s="34"/>
      <c r="S979" s="34"/>
      <c r="T979" s="34"/>
      <c r="U979" s="34"/>
      <c r="V979" s="34"/>
      <c r="W979" s="34"/>
      <c r="X979" s="34"/>
      <c r="Y979" s="34"/>
      <c r="Z979" s="34"/>
    </row>
    <row r="980">
      <c r="A980" s="35"/>
      <c r="B980" s="36"/>
      <c r="C980" s="37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4"/>
      <c r="Y980" s="34"/>
      <c r="Z980" s="34"/>
    </row>
    <row r="981">
      <c r="A981" s="35"/>
      <c r="B981" s="36"/>
      <c r="C981" s="37"/>
      <c r="D981" s="34"/>
      <c r="E981" s="34"/>
      <c r="F981" s="34"/>
      <c r="G981" s="34"/>
      <c r="H981" s="34"/>
      <c r="I981" s="34"/>
      <c r="J981" s="34"/>
      <c r="K981" s="34"/>
      <c r="L981" s="34"/>
      <c r="M981" s="34"/>
      <c r="N981" s="34"/>
      <c r="O981" s="34"/>
      <c r="P981" s="34"/>
      <c r="Q981" s="34"/>
      <c r="R981" s="34"/>
      <c r="S981" s="34"/>
      <c r="T981" s="34"/>
      <c r="U981" s="34"/>
      <c r="V981" s="34"/>
      <c r="W981" s="34"/>
      <c r="X981" s="34"/>
      <c r="Y981" s="34"/>
      <c r="Z981" s="34"/>
    </row>
    <row r="982">
      <c r="A982" s="35"/>
      <c r="B982" s="36"/>
      <c r="C982" s="37"/>
      <c r="D982" s="34"/>
      <c r="E982" s="34"/>
      <c r="F982" s="34"/>
      <c r="G982" s="34"/>
      <c r="H982" s="34"/>
      <c r="I982" s="34"/>
      <c r="J982" s="34"/>
      <c r="K982" s="34"/>
      <c r="L982" s="34"/>
      <c r="M982" s="34"/>
      <c r="N982" s="34"/>
      <c r="O982" s="34"/>
      <c r="P982" s="34"/>
      <c r="Q982" s="34"/>
      <c r="R982" s="34"/>
      <c r="S982" s="34"/>
      <c r="T982" s="34"/>
      <c r="U982" s="34"/>
      <c r="V982" s="34"/>
      <c r="W982" s="34"/>
      <c r="X982" s="34"/>
      <c r="Y982" s="34"/>
      <c r="Z982" s="34"/>
    </row>
    <row r="983">
      <c r="A983" s="35"/>
      <c r="B983" s="36"/>
      <c r="C983" s="37"/>
      <c r="D983" s="34"/>
      <c r="E983" s="34"/>
      <c r="F983" s="34"/>
      <c r="G983" s="34"/>
      <c r="H983" s="34"/>
      <c r="I983" s="34"/>
      <c r="J983" s="34"/>
      <c r="K983" s="34"/>
      <c r="L983" s="34"/>
      <c r="M983" s="34"/>
      <c r="N983" s="34"/>
      <c r="O983" s="34"/>
      <c r="P983" s="34"/>
      <c r="Q983" s="34"/>
      <c r="R983" s="34"/>
      <c r="S983" s="34"/>
      <c r="T983" s="34"/>
      <c r="U983" s="34"/>
      <c r="V983" s="34"/>
      <c r="W983" s="34"/>
      <c r="X983" s="34"/>
      <c r="Y983" s="34"/>
      <c r="Z983" s="34"/>
    </row>
    <row r="984">
      <c r="A984" s="35"/>
      <c r="B984" s="36"/>
      <c r="C984" s="37"/>
      <c r="D984" s="34"/>
      <c r="E984" s="34"/>
      <c r="F984" s="34"/>
      <c r="G984" s="34"/>
      <c r="H984" s="34"/>
      <c r="I984" s="34"/>
      <c r="J984" s="34"/>
      <c r="K984" s="34"/>
      <c r="L984" s="34"/>
      <c r="M984" s="34"/>
      <c r="N984" s="34"/>
      <c r="O984" s="34"/>
      <c r="P984" s="34"/>
      <c r="Q984" s="34"/>
      <c r="R984" s="34"/>
      <c r="S984" s="34"/>
      <c r="T984" s="34"/>
      <c r="U984" s="34"/>
      <c r="V984" s="34"/>
      <c r="W984" s="34"/>
      <c r="X984" s="34"/>
      <c r="Y984" s="34"/>
      <c r="Z984" s="34"/>
    </row>
    <row r="985">
      <c r="A985" s="35"/>
      <c r="B985" s="36"/>
      <c r="C985" s="37"/>
      <c r="D985" s="34"/>
      <c r="E985" s="34"/>
      <c r="F985" s="34"/>
      <c r="G985" s="34"/>
      <c r="H985" s="34"/>
      <c r="I985" s="34"/>
      <c r="J985" s="34"/>
      <c r="K985" s="34"/>
      <c r="L985" s="34"/>
      <c r="M985" s="34"/>
      <c r="N985" s="34"/>
      <c r="O985" s="34"/>
      <c r="P985" s="34"/>
      <c r="Q985" s="34"/>
      <c r="R985" s="34"/>
      <c r="S985" s="34"/>
      <c r="T985" s="34"/>
      <c r="U985" s="34"/>
      <c r="V985" s="34"/>
      <c r="W985" s="34"/>
      <c r="X985" s="34"/>
      <c r="Y985" s="34"/>
      <c r="Z985" s="34"/>
    </row>
    <row r="986">
      <c r="A986" s="35"/>
      <c r="B986" s="36"/>
      <c r="C986" s="37"/>
      <c r="D986" s="34"/>
      <c r="E986" s="34"/>
      <c r="F986" s="34"/>
      <c r="G986" s="34"/>
      <c r="H986" s="34"/>
      <c r="I986" s="34"/>
      <c r="J986" s="34"/>
      <c r="K986" s="34"/>
      <c r="L986" s="34"/>
      <c r="M986" s="34"/>
      <c r="N986" s="34"/>
      <c r="O986" s="34"/>
      <c r="P986" s="34"/>
      <c r="Q986" s="34"/>
      <c r="R986" s="34"/>
      <c r="S986" s="34"/>
      <c r="T986" s="34"/>
      <c r="U986" s="34"/>
      <c r="V986" s="34"/>
      <c r="W986" s="34"/>
      <c r="X986" s="34"/>
      <c r="Y986" s="34"/>
      <c r="Z986" s="34"/>
    </row>
    <row r="987">
      <c r="A987" s="35"/>
      <c r="B987" s="36"/>
      <c r="C987" s="37"/>
      <c r="D987" s="34"/>
      <c r="E987" s="34"/>
      <c r="F987" s="34"/>
      <c r="G987" s="34"/>
      <c r="H987" s="34"/>
      <c r="I987" s="34"/>
      <c r="J987" s="34"/>
      <c r="K987" s="34"/>
      <c r="L987" s="34"/>
      <c r="M987" s="34"/>
      <c r="N987" s="34"/>
      <c r="O987" s="34"/>
      <c r="P987" s="34"/>
      <c r="Q987" s="34"/>
      <c r="R987" s="34"/>
      <c r="S987" s="34"/>
      <c r="T987" s="34"/>
      <c r="U987" s="34"/>
      <c r="V987" s="34"/>
      <c r="W987" s="34"/>
      <c r="X987" s="34"/>
      <c r="Y987" s="34"/>
      <c r="Z987" s="34"/>
    </row>
    <row r="988">
      <c r="A988" s="35"/>
      <c r="B988" s="36"/>
      <c r="C988" s="37"/>
      <c r="D988" s="34"/>
      <c r="E988" s="34"/>
      <c r="F988" s="34"/>
      <c r="G988" s="34"/>
      <c r="H988" s="34"/>
      <c r="I988" s="34"/>
      <c r="J988" s="34"/>
      <c r="K988" s="34"/>
      <c r="L988" s="34"/>
      <c r="M988" s="34"/>
      <c r="N988" s="34"/>
      <c r="O988" s="34"/>
      <c r="P988" s="34"/>
      <c r="Q988" s="34"/>
      <c r="R988" s="34"/>
      <c r="S988" s="34"/>
      <c r="T988" s="34"/>
      <c r="U988" s="34"/>
      <c r="V988" s="34"/>
      <c r="W988" s="34"/>
      <c r="X988" s="34"/>
      <c r="Y988" s="34"/>
      <c r="Z988" s="34"/>
    </row>
    <row r="989">
      <c r="A989" s="35"/>
      <c r="B989" s="36"/>
      <c r="C989" s="37"/>
      <c r="D989" s="34"/>
      <c r="E989" s="34"/>
      <c r="F989" s="34"/>
      <c r="G989" s="34"/>
      <c r="H989" s="34"/>
      <c r="I989" s="34"/>
      <c r="J989" s="34"/>
      <c r="K989" s="34"/>
      <c r="L989" s="34"/>
      <c r="M989" s="34"/>
      <c r="N989" s="34"/>
      <c r="O989" s="34"/>
      <c r="P989" s="34"/>
      <c r="Q989" s="34"/>
      <c r="R989" s="34"/>
      <c r="S989" s="34"/>
      <c r="T989" s="34"/>
      <c r="U989" s="34"/>
      <c r="V989" s="34"/>
      <c r="W989" s="34"/>
      <c r="X989" s="34"/>
      <c r="Y989" s="34"/>
      <c r="Z989" s="34"/>
    </row>
    <row r="990">
      <c r="A990" s="35"/>
      <c r="B990" s="36"/>
      <c r="C990" s="37"/>
      <c r="D990" s="34"/>
      <c r="E990" s="34"/>
      <c r="F990" s="34"/>
      <c r="G990" s="34"/>
      <c r="H990" s="34"/>
      <c r="I990" s="34"/>
      <c r="J990" s="34"/>
      <c r="K990" s="34"/>
      <c r="L990" s="34"/>
      <c r="M990" s="34"/>
      <c r="N990" s="34"/>
      <c r="O990" s="34"/>
      <c r="P990" s="34"/>
      <c r="Q990" s="34"/>
      <c r="R990" s="34"/>
      <c r="S990" s="34"/>
      <c r="T990" s="34"/>
      <c r="U990" s="34"/>
      <c r="V990" s="34"/>
      <c r="W990" s="34"/>
      <c r="X990" s="34"/>
      <c r="Y990" s="34"/>
      <c r="Z990" s="34"/>
    </row>
    <row r="991">
      <c r="A991" s="35"/>
      <c r="B991" s="36"/>
      <c r="C991" s="37"/>
      <c r="D991" s="34"/>
      <c r="E991" s="34"/>
      <c r="F991" s="34"/>
      <c r="G991" s="34"/>
      <c r="H991" s="34"/>
      <c r="I991" s="34"/>
      <c r="J991" s="34"/>
      <c r="K991" s="34"/>
      <c r="L991" s="34"/>
      <c r="M991" s="34"/>
      <c r="N991" s="34"/>
      <c r="O991" s="34"/>
      <c r="P991" s="34"/>
      <c r="Q991" s="34"/>
      <c r="R991" s="34"/>
      <c r="S991" s="34"/>
      <c r="T991" s="34"/>
      <c r="U991" s="34"/>
      <c r="V991" s="34"/>
      <c r="W991" s="34"/>
      <c r="X991" s="34"/>
      <c r="Y991" s="34"/>
      <c r="Z991" s="34"/>
    </row>
    <row r="992">
      <c r="A992" s="35"/>
      <c r="B992" s="36"/>
      <c r="C992" s="37"/>
      <c r="D992" s="34"/>
      <c r="E992" s="34"/>
      <c r="F992" s="34"/>
      <c r="G992" s="34"/>
      <c r="H992" s="34"/>
      <c r="I992" s="34"/>
      <c r="J992" s="34"/>
      <c r="K992" s="34"/>
      <c r="L992" s="34"/>
      <c r="M992" s="34"/>
      <c r="N992" s="34"/>
      <c r="O992" s="34"/>
      <c r="P992" s="34"/>
      <c r="Q992" s="34"/>
      <c r="R992" s="34"/>
      <c r="S992" s="34"/>
      <c r="T992" s="34"/>
      <c r="U992" s="34"/>
      <c r="V992" s="34"/>
      <c r="W992" s="34"/>
      <c r="X992" s="34"/>
      <c r="Y992" s="34"/>
      <c r="Z992" s="34"/>
    </row>
    <row r="993">
      <c r="A993" s="35"/>
      <c r="B993" s="36"/>
      <c r="C993" s="37"/>
      <c r="D993" s="34"/>
      <c r="E993" s="34"/>
      <c r="F993" s="34"/>
      <c r="G993" s="34"/>
      <c r="H993" s="34"/>
      <c r="I993" s="34"/>
      <c r="J993" s="34"/>
      <c r="K993" s="34"/>
      <c r="L993" s="34"/>
      <c r="M993" s="34"/>
      <c r="N993" s="34"/>
      <c r="O993" s="34"/>
      <c r="P993" s="34"/>
      <c r="Q993" s="34"/>
      <c r="R993" s="34"/>
      <c r="S993" s="34"/>
      <c r="T993" s="34"/>
      <c r="U993" s="34"/>
      <c r="V993" s="34"/>
      <c r="W993" s="34"/>
      <c r="X993" s="34"/>
      <c r="Y993" s="34"/>
      <c r="Z993" s="34"/>
    </row>
    <row r="994">
      <c r="A994" s="35"/>
      <c r="B994" s="36"/>
      <c r="C994" s="37"/>
      <c r="D994" s="34"/>
      <c r="E994" s="34"/>
      <c r="F994" s="34"/>
      <c r="G994" s="34"/>
      <c r="H994" s="34"/>
      <c r="I994" s="34"/>
      <c r="J994" s="34"/>
      <c r="K994" s="34"/>
      <c r="L994" s="34"/>
      <c r="M994" s="34"/>
      <c r="N994" s="34"/>
      <c r="O994" s="34"/>
      <c r="P994" s="34"/>
      <c r="Q994" s="34"/>
      <c r="R994" s="34"/>
      <c r="S994" s="34"/>
      <c r="T994" s="34"/>
      <c r="U994" s="34"/>
      <c r="V994" s="34"/>
      <c r="W994" s="34"/>
      <c r="X994" s="34"/>
      <c r="Y994" s="34"/>
      <c r="Z994" s="34"/>
    </row>
  </sheetData>
  <drawing r:id="rId1"/>
</worksheet>
</file>