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מועדון הלוטוס\Downloads\"/>
    </mc:Choice>
  </mc:AlternateContent>
  <xr:revisionPtr revIDLastSave="0" documentId="10_ncr:0_{CF39210A-FA4F-4ED7-9272-F88CB694F98E}" xr6:coauthVersionLast="36" xr6:coauthVersionMax="36" xr10:uidLastSave="{00000000-0000-0000-0000-000000000000}"/>
  <bookViews>
    <workbookView xWindow="0" yWindow="0" windowWidth="12465" windowHeight="7995" xr2:uid="{5386226B-0526-448B-9EAE-7EBCB24A5DFC}"/>
  </bookViews>
  <sheets>
    <sheet name="השקעה בנדל&quot;ן" sheetId="1" r:id="rId1"/>
    <sheet name="השקעה בקרנות סל - שוק ההון" sheetId="2" r:id="rId2"/>
    <sheet name="נדלן מול שוק ההון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4" i="3" l="1"/>
  <c r="AK24" i="3" s="1"/>
  <c r="C20" i="1"/>
  <c r="C17" i="1" s="1"/>
  <c r="C12" i="1"/>
  <c r="C13" i="1" s="1"/>
  <c r="C10" i="1"/>
  <c r="C8" i="1"/>
  <c r="C7" i="1"/>
  <c r="C6" i="1"/>
  <c r="AJ4" i="3" l="1"/>
  <c r="AI4" i="3" s="1"/>
  <c r="F11" i="1"/>
  <c r="F11" i="2" s="1"/>
  <c r="AE11" i="3" s="1"/>
  <c r="C16" i="1"/>
  <c r="C18" i="1" s="1"/>
  <c r="C21" i="1"/>
  <c r="C22" i="1" s="1"/>
  <c r="AH4" i="3" l="1"/>
  <c r="AJ5" i="3" s="1"/>
  <c r="AE7" i="3"/>
  <c r="AE10" i="3"/>
  <c r="AE6" i="3"/>
  <c r="AE9" i="3"/>
  <c r="AE15" i="3"/>
  <c r="AE19" i="3"/>
  <c r="AE23" i="3"/>
  <c r="AE4" i="3"/>
  <c r="AE13" i="3"/>
  <c r="AE17" i="3"/>
  <c r="AE21" i="3"/>
  <c r="AE14" i="3"/>
  <c r="AE22" i="3"/>
  <c r="AE12" i="3"/>
  <c r="AE16" i="3"/>
  <c r="AE20" i="3"/>
  <c r="AE5" i="3"/>
  <c r="AE18" i="3"/>
  <c r="AE8" i="3"/>
  <c r="F12" i="1"/>
  <c r="AE24" i="3" l="1"/>
  <c r="F12" i="2" s="1"/>
  <c r="AI5" i="3"/>
  <c r="AH5" i="3" s="1"/>
  <c r="AJ6" i="3" s="1"/>
  <c r="AD4" i="3"/>
  <c r="AC4" i="3" s="1"/>
  <c r="AI6" i="3" l="1"/>
  <c r="AH6" i="3" s="1"/>
  <c r="AJ7" i="3" s="1"/>
  <c r="AB4" i="3"/>
  <c r="AD5" i="3" s="1"/>
  <c r="AC5" i="3" s="1"/>
  <c r="AI7" i="3" l="1"/>
  <c r="AH7" i="3" s="1"/>
  <c r="AJ8" i="3" s="1"/>
  <c r="AI8" i="3" l="1"/>
  <c r="AH8" i="3" s="1"/>
  <c r="AJ9" i="3" s="1"/>
  <c r="AB5" i="3"/>
  <c r="AD6" i="3" s="1"/>
  <c r="AC6" i="3" s="1"/>
  <c r="AI9" i="3" l="1"/>
  <c r="AH9" i="3" s="1"/>
  <c r="AJ10" i="3" s="1"/>
  <c r="AB6" i="3"/>
  <c r="AD7" i="3" s="1"/>
  <c r="AC7" i="3" s="1"/>
  <c r="AI10" i="3" l="1"/>
  <c r="AH10" i="3" s="1"/>
  <c r="AJ11" i="3" s="1"/>
  <c r="AB7" i="3"/>
  <c r="AD8" i="3" s="1"/>
  <c r="AC8" i="3" s="1"/>
  <c r="AI11" i="3" l="1"/>
  <c r="AH11" i="3" s="1"/>
  <c r="AJ12" i="3" s="1"/>
  <c r="AB8" i="3"/>
  <c r="AD9" i="3" s="1"/>
  <c r="AC9" i="3" s="1"/>
  <c r="AI12" i="3" l="1"/>
  <c r="AH12" i="3" s="1"/>
  <c r="AJ13" i="3" s="1"/>
  <c r="AB9" i="3"/>
  <c r="AD10" i="3" s="1"/>
  <c r="AC10" i="3" s="1"/>
  <c r="AI13" i="3" l="1"/>
  <c r="AH13" i="3" s="1"/>
  <c r="AJ14" i="3" s="1"/>
  <c r="AB10" i="3"/>
  <c r="AD11" i="3" s="1"/>
  <c r="AC11" i="3" s="1"/>
  <c r="AI14" i="3" l="1"/>
  <c r="AH14" i="3" s="1"/>
  <c r="AJ15" i="3" s="1"/>
  <c r="AB11" i="3"/>
  <c r="AD12" i="3" s="1"/>
  <c r="AC12" i="3" s="1"/>
  <c r="AI15" i="3" l="1"/>
  <c r="AH15" i="3" s="1"/>
  <c r="AJ16" i="3" s="1"/>
  <c r="AB12" i="3"/>
  <c r="AD13" i="3" s="1"/>
  <c r="AC13" i="3" s="1"/>
  <c r="AI16" i="3" l="1"/>
  <c r="AH16" i="3" s="1"/>
  <c r="AJ17" i="3" s="1"/>
  <c r="AB13" i="3"/>
  <c r="AD14" i="3" s="1"/>
  <c r="AC14" i="3" s="1"/>
  <c r="AI17" i="3" l="1"/>
  <c r="AH17" i="3" s="1"/>
  <c r="AJ18" i="3" s="1"/>
  <c r="AB14" i="3"/>
  <c r="AD15" i="3" s="1"/>
  <c r="AC15" i="3" s="1"/>
  <c r="AI18" i="3" l="1"/>
  <c r="AH18" i="3" s="1"/>
  <c r="AJ19" i="3" s="1"/>
  <c r="AB15" i="3"/>
  <c r="AD16" i="3" s="1"/>
  <c r="AC16" i="3" s="1"/>
  <c r="AI19" i="3" l="1"/>
  <c r="AH19" i="3" s="1"/>
  <c r="AJ20" i="3" s="1"/>
  <c r="AB16" i="3"/>
  <c r="AD17" i="3" s="1"/>
  <c r="AC17" i="3" s="1"/>
  <c r="AI20" i="3" l="1"/>
  <c r="AH20" i="3" s="1"/>
  <c r="AJ21" i="3" s="1"/>
  <c r="AB17" i="3"/>
  <c r="AD18" i="3" s="1"/>
  <c r="AC18" i="3" s="1"/>
  <c r="AI21" i="3" l="1"/>
  <c r="AH21" i="3" s="1"/>
  <c r="AJ22" i="3" s="1"/>
  <c r="AB18" i="3"/>
  <c r="AD19" i="3" s="1"/>
  <c r="AC19" i="3" s="1"/>
  <c r="AI22" i="3" l="1"/>
  <c r="AH22" i="3" s="1"/>
  <c r="AJ23" i="3" s="1"/>
  <c r="AI23" i="3" s="1"/>
  <c r="AB19" i="3"/>
  <c r="AD20" i="3" s="1"/>
  <c r="AC20" i="3" s="1"/>
  <c r="AI24" i="3" l="1"/>
  <c r="AB20" i="3"/>
  <c r="AD21" i="3" s="1"/>
  <c r="AC21" i="3" s="1"/>
  <c r="AH23" i="3"/>
  <c r="F13" i="1" s="1"/>
  <c r="F14" i="1" s="1"/>
  <c r="F15" i="1" s="1"/>
  <c r="B18" i="3" s="1"/>
  <c r="AB21" i="3" l="1"/>
  <c r="AD22" i="3" s="1"/>
  <c r="AC22" i="3" s="1"/>
  <c r="AB22" i="3" l="1"/>
  <c r="AD23" i="3" s="1"/>
  <c r="AC23" i="3" s="1"/>
  <c r="AC24" i="3" l="1"/>
  <c r="F13" i="2" s="1"/>
  <c r="F15" i="2" s="1"/>
  <c r="AB23" i="3" l="1"/>
  <c r="F14" i="2" s="1"/>
  <c r="F16" i="2" s="1"/>
  <c r="C18" i="3" s="1"/>
</calcChain>
</file>

<file path=xl/sharedStrings.xml><?xml version="1.0" encoding="utf-8"?>
<sst xmlns="http://schemas.openxmlformats.org/spreadsheetml/2006/main" count="122" uniqueCount="92">
  <si>
    <t>נדל"ן בפריפריה</t>
  </si>
  <si>
    <t>הוצאות בקנייה</t>
  </si>
  <si>
    <t>מחיר</t>
  </si>
  <si>
    <t>תשואה</t>
  </si>
  <si>
    <t>מחיר דירה</t>
  </si>
  <si>
    <t>חלוקה ל 2 יחידות/ שיפוץ</t>
  </si>
  <si>
    <t>מס רכישה</t>
  </si>
  <si>
    <t>תיווך</t>
  </si>
  <si>
    <t>עו"ד</t>
  </si>
  <si>
    <t>שמאי</t>
  </si>
  <si>
    <t>ביטוח משכנתא</t>
  </si>
  <si>
    <t>יועץ משכנתאות</t>
  </si>
  <si>
    <t>השקעה חודשית (משכנתא)</t>
  </si>
  <si>
    <t>סה"כ</t>
  </si>
  <si>
    <t>השקעה ב 20 שנה</t>
  </si>
  <si>
    <t>מחיר המשכנתא</t>
  </si>
  <si>
    <t>סה"כ תשואה אחרי 20 שנה (שווי הדירה)</t>
  </si>
  <si>
    <t>הוצאות במשך הזמן</t>
  </si>
  <si>
    <t>הפסד</t>
  </si>
  <si>
    <t>ניכוי מס :(</t>
  </si>
  <si>
    <t>תחזוקת הדירה ל20 שנה</t>
  </si>
  <si>
    <t>סה"כ רווח</t>
  </si>
  <si>
    <t>תיווך השכרה</t>
  </si>
  <si>
    <t>חודשים שהדירה לא הושכרה</t>
  </si>
  <si>
    <t>מחיר הדירה אחר הוצאות</t>
  </si>
  <si>
    <t>רווח חודשי משכירות</t>
  </si>
  <si>
    <t>שכירות ל 20 שנה</t>
  </si>
  <si>
    <t>רווח שכירות אחר ניכוי הוצאות</t>
  </si>
  <si>
    <t>רווח חודשי אחר נכוי ההוצאות</t>
  </si>
  <si>
    <t>קרנות סל</t>
  </si>
  <si>
    <t>טבלה לתשואה בנדל"ן</t>
  </si>
  <si>
    <t>שנה</t>
  </si>
  <si>
    <t>הפקדה + תשואה</t>
  </si>
  <si>
    <t>סה"כ הפקדה</t>
  </si>
  <si>
    <t>הפקדה שנתית</t>
  </si>
  <si>
    <t>1.1.2021</t>
  </si>
  <si>
    <t>1.1.2022</t>
  </si>
  <si>
    <t>1.1.2023</t>
  </si>
  <si>
    <t>1.1.2024</t>
  </si>
  <si>
    <t>1.1.2025</t>
  </si>
  <si>
    <t>1.1.2026</t>
  </si>
  <si>
    <t>1.1.2027</t>
  </si>
  <si>
    <t>השקעה חודשית</t>
  </si>
  <si>
    <t>1.1.2028</t>
  </si>
  <si>
    <t>1.1.2029</t>
  </si>
  <si>
    <t xml:space="preserve"> תשואה</t>
  </si>
  <si>
    <t>1.1.2030</t>
  </si>
  <si>
    <t>סה"כ צבירה</t>
  </si>
  <si>
    <t>1.1.2031</t>
  </si>
  <si>
    <t>1.1.2032</t>
  </si>
  <si>
    <t>סכום אחר ניכוי מס</t>
  </si>
  <si>
    <t>1.1.2033</t>
  </si>
  <si>
    <t>1.1.2034</t>
  </si>
  <si>
    <t>1.1.2035</t>
  </si>
  <si>
    <t>1.1.2036</t>
  </si>
  <si>
    <t>1.1.2037</t>
  </si>
  <si>
    <t>1.1.2038</t>
  </si>
  <si>
    <t>1.1.2039</t>
  </si>
  <si>
    <t>1.1.2040</t>
  </si>
  <si>
    <t>נדל"ן</t>
  </si>
  <si>
    <t>שוק ההון פאסיבי</t>
  </si>
  <si>
    <t>ניהול משמעותי של ההשקעה</t>
  </si>
  <si>
    <t>ניהול לא משמעותי</t>
  </si>
  <si>
    <t>צריך להשקיע סכום גבוה</t>
  </si>
  <si>
    <t>אפשר להשקיע סכומים צנועים</t>
  </si>
  <si>
    <t>אין אפשרות להוסיף כסף להשקעה</t>
  </si>
  <si>
    <t>יש אפשרות להוסיף כל יום כסף להשקעה</t>
  </si>
  <si>
    <t>אין אפשרות לפדות חלק מההשקעה</t>
  </si>
  <si>
    <t>יש אפשרות לפדות חלק מההשקעה</t>
  </si>
  <si>
    <t>השקעה במקום אחד</t>
  </si>
  <si>
    <t>השקעה מפוזרת</t>
  </si>
  <si>
    <t>השקעה למשך זמן ארוך בלבד</t>
  </si>
  <si>
    <t>אפשר לקצר את זמן ההשקעה</t>
  </si>
  <si>
    <t>צריך לשמור קבלות על הוצאות מקניית הדירה כדי לקבל נכוי במס</t>
  </si>
  <si>
    <t>לא רלוונטי</t>
  </si>
  <si>
    <t>יותר מובן לאדם ממוצע</t>
  </si>
  <si>
    <t>פחות מוכר לאדם ממוצע</t>
  </si>
  <si>
    <t>איתנות פסיכולוגית בנפילת שוק</t>
  </si>
  <si>
    <t>רפיון פסיכולוגי בנפילת שוק</t>
  </si>
  <si>
    <t>בעלות אמיתית על הנכס</t>
  </si>
  <si>
    <t>בעלות וירטואלית</t>
  </si>
  <si>
    <t>הצמדה למדד הדירות</t>
  </si>
  <si>
    <t>תשלום מס ריאלי 25% מהשבח. אין מס על השכירות (עד 5,100 ₪)</t>
  </si>
  <si>
    <t>תשלום מס ריאלי 25% על הרווח</t>
  </si>
  <si>
    <t>לקיחת משכנתא</t>
  </si>
  <si>
    <t>השקעה ממה שיש</t>
  </si>
  <si>
    <t>צריך ידע בשוק הנדל"ן באזור קניית הדירה</t>
  </si>
  <si>
    <t>צריך ידע בשוק ההון</t>
  </si>
  <si>
    <t>רווח מעליית מחיר הדירה (שכירות למשכנתא)</t>
  </si>
  <si>
    <t>רווח מריבית דריבית (דבידנדים לא נמשכים)</t>
  </si>
  <si>
    <t>רווח אחרי 20 שנה שווי הדירה</t>
  </si>
  <si>
    <t>רווח נקי אחרי 20 שנה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</si>
</sst>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[$-1010000]d\.m\.yyyy;@"/>
    <numFmt numFmtId="166" formatCode="&quot;₪&quot;\ #,##0.00"/>
    <numFmt numFmtId="167" formatCode="&quot;₪&quot;\ #,##0"/>
  </numFmts>
  <fonts count="34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8"/>
      <color theme="3"/>
      <name val="Times New Roman"/>
      <family val="2"/>
      <charset val="177"/>
      <scheme val="maj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3F3F76"/>
      <name val="Arial"/>
      <family val="2"/>
      <charset val="177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sz val="11"/>
      <color rgb="FF9C6500"/>
      <name val="Calibri"/>
    </font>
    <font>
      <sz val="11"/>
      <color rgb="FF3F3F3F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</font>
    <font>
      <sz val="11"/>
      <color rgb="FF006100"/>
      <name val="Calibri"/>
    </font>
    <font>
      <sz val="18"/>
      <color rgb="FFFFFFFF"/>
      <name val="Calibri"/>
      <family val="2"/>
      <charset val="177"/>
    </font>
    <font>
      <sz val="11"/>
      <color theme="1"/>
      <name val="Arial"/>
    </font>
    <font>
      <sz val="11"/>
      <color rgb="FFFFFFFF"/>
      <name val="Arial"/>
      <family val="2"/>
    </font>
    <font>
      <b/>
      <sz val="11"/>
      <color rgb="FFFFFFFF"/>
      <name val="Arial"/>
      <family val="2"/>
    </font>
    <font>
      <sz val="11"/>
      <color rgb="FFFFFFFF"/>
      <name val="Calibri"/>
      <family val="2"/>
      <charset val="177"/>
    </font>
    <font>
      <b/>
      <sz val="11"/>
      <color rgb="FF000000"/>
      <name val="Calibri"/>
    </font>
    <font>
      <sz val="11"/>
      <color rgb="FF000000"/>
      <name val="Calibri"/>
      <family val="2"/>
    </font>
    <font>
      <sz val="11"/>
      <color rgb="FF9C0006"/>
      <name val="Calibri"/>
      <family val="2"/>
      <charset val="177"/>
    </font>
    <font>
      <sz val="11"/>
      <color rgb="FF006100"/>
      <name val="Calibri"/>
      <family val="2"/>
      <charset val="177"/>
    </font>
    <font>
      <b/>
      <sz val="11"/>
      <color rgb="FF006100"/>
      <name val="Calibri"/>
      <family val="2"/>
    </font>
    <font>
      <sz val="11"/>
      <color rgb="FF000000"/>
      <name val="Calibri"/>
    </font>
    <font>
      <sz val="11"/>
      <name val="Arial"/>
    </font>
    <font>
      <sz val="11"/>
      <color rgb="FF000000"/>
      <name val="Arial"/>
      <family val="2"/>
    </font>
    <font>
      <sz val="11"/>
      <color rgb="FF000000"/>
      <name val="Calibri"/>
      <family val="2"/>
      <charset val="177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charset val="177"/>
    </font>
    <font>
      <sz val="11"/>
      <color rgb="FF3F3F76"/>
      <name val="Calibri"/>
      <family val="2"/>
      <charset val="177"/>
    </font>
    <font>
      <b/>
      <sz val="14"/>
      <color rgb="FFFFFFFF"/>
      <name val="David"/>
    </font>
    <font>
      <sz val="14"/>
      <name val="David"/>
    </font>
    <font>
      <sz val="14"/>
      <color theme="1"/>
      <name val="David"/>
    </font>
    <font>
      <sz val="14"/>
      <name val="David"/>
      <family val="2"/>
    </font>
  </fonts>
  <fills count="2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rgb="FFFFEB9C"/>
        <bgColor rgb="FFFFEB9C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8064A2"/>
        <bgColor rgb="FF8064A2"/>
      </patternFill>
    </fill>
    <fill>
      <patternFill patternType="solid">
        <fgColor rgb="FF4F81BD"/>
        <bgColor rgb="FF4F81BD"/>
      </patternFill>
    </fill>
    <fill>
      <patternFill patternType="solid">
        <fgColor rgb="FF4BACC6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EA9999"/>
        <bgColor rgb="FFEA9999"/>
      </patternFill>
    </fill>
    <fill>
      <patternFill patternType="solid">
        <fgColor rgb="FFB6D7A8"/>
        <bgColor rgb="FFB6D7A8"/>
      </patternFill>
    </fill>
    <fill>
      <patternFill patternType="solid">
        <fgColor rgb="FFFFE599"/>
        <bgColor rgb="FFFFE599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5B3D7"/>
      </bottom>
      <diagonal/>
    </border>
    <border>
      <left/>
      <right/>
      <top style="thin">
        <color rgb="FF95B3D7"/>
      </top>
      <bottom/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 style="thin">
        <color rgb="FF95B3D7"/>
      </right>
      <top style="thin">
        <color rgb="FF95B3D7"/>
      </top>
      <bottom style="thin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1" fillId="5" borderId="2" applyNumberFormat="0" applyFont="0" applyAlignment="0" applyProtection="0"/>
    <xf numFmtId="0" fontId="6" fillId="0" borderId="3" applyNumberFormat="0" applyFill="0" applyAlignment="0" applyProtection="0"/>
    <xf numFmtId="0" fontId="7" fillId="6" borderId="0" applyNumberFormat="0" applyBorder="0" applyAlignment="0" applyProtection="0"/>
    <xf numFmtId="0" fontId="1" fillId="7" borderId="0" applyNumberFormat="0" applyBorder="0" applyAlignment="0" applyProtection="0"/>
    <xf numFmtId="0" fontId="7" fillId="8" borderId="0" applyNumberFormat="0" applyBorder="0" applyAlignment="0" applyProtection="0"/>
  </cellStyleXfs>
  <cellXfs count="51">
    <xf numFmtId="0" fontId="0" fillId="0" borderId="0" xfId="0"/>
    <xf numFmtId="0" fontId="0" fillId="0" borderId="0" xfId="0" applyFont="1" applyAlignment="1"/>
    <xf numFmtId="0" fontId="8" fillId="9" borderId="0" xfId="0" applyFont="1" applyFill="1" applyBorder="1" applyAlignment="1"/>
    <xf numFmtId="0" fontId="8" fillId="9" borderId="0" xfId="0" applyFont="1" applyFill="1" applyBorder="1" applyAlignment="1">
      <alignment horizontal="right"/>
    </xf>
    <xf numFmtId="0" fontId="12" fillId="11" borderId="0" xfId="0" applyFont="1" applyFill="1" applyBorder="1" applyAlignment="1"/>
    <xf numFmtId="164" fontId="12" fillId="11" borderId="0" xfId="0" applyNumberFormat="1" applyFont="1" applyFill="1" applyBorder="1"/>
    <xf numFmtId="0" fontId="13" fillId="12" borderId="0" xfId="1" applyFont="1" applyFill="1" applyBorder="1" applyAlignment="1">
      <alignment horizontal="center"/>
    </xf>
    <xf numFmtId="0" fontId="13" fillId="0" borderId="0" xfId="1" applyFont="1" applyFill="1" applyBorder="1"/>
    <xf numFmtId="0" fontId="14" fillId="0" borderId="0" xfId="0" applyFont="1" applyFill="1" applyBorder="1" applyAlignment="1"/>
    <xf numFmtId="0" fontId="15" fillId="0" borderId="0" xfId="0" applyFont="1" applyFill="1" applyBorder="1"/>
    <xf numFmtId="0" fontId="16" fillId="13" borderId="4" xfId="0" applyFont="1" applyFill="1" applyBorder="1"/>
    <xf numFmtId="164" fontId="17" fillId="14" borderId="0" xfId="9" applyNumberFormat="1" applyFont="1" applyFill="1" applyBorder="1" applyAlignment="1"/>
    <xf numFmtId="10" fontId="17" fillId="14" borderId="5" xfId="9" applyNumberFormat="1" applyFont="1" applyFill="1" applyBorder="1" applyAlignment="1"/>
    <xf numFmtId="164" fontId="9" fillId="10" borderId="0" xfId="0" applyNumberFormat="1" applyFont="1" applyFill="1" applyBorder="1" applyAlignment="1"/>
    <xf numFmtId="164" fontId="9" fillId="10" borderId="0" xfId="0" applyNumberFormat="1" applyFont="1" applyFill="1" applyBorder="1"/>
    <xf numFmtId="0" fontId="10" fillId="9" borderId="6" xfId="0" applyFont="1" applyFill="1" applyBorder="1" applyAlignment="1">
      <alignment horizontal="right"/>
    </xf>
    <xf numFmtId="164" fontId="9" fillId="10" borderId="7" xfId="0" applyNumberFormat="1" applyFont="1" applyFill="1" applyBorder="1" applyAlignment="1"/>
    <xf numFmtId="164" fontId="9" fillId="10" borderId="7" xfId="0" applyNumberFormat="1" applyFont="1" applyFill="1" applyBorder="1"/>
    <xf numFmtId="0" fontId="18" fillId="0" borderId="8" xfId="0" applyFont="1" applyFill="1" applyBorder="1" applyAlignment="1"/>
    <xf numFmtId="164" fontId="18" fillId="0" borderId="8" xfId="0" applyNumberFormat="1" applyFont="1" applyFill="1" applyBorder="1"/>
    <xf numFmtId="0" fontId="19" fillId="0" borderId="8" xfId="0" applyFont="1" applyFill="1" applyBorder="1" applyAlignment="1"/>
    <xf numFmtId="164" fontId="19" fillId="0" borderId="8" xfId="0" applyNumberFormat="1" applyFont="1" applyFill="1" applyBorder="1"/>
    <xf numFmtId="0" fontId="16" fillId="13" borderId="6" xfId="0" applyFont="1" applyFill="1" applyBorder="1"/>
    <xf numFmtId="0" fontId="16" fillId="13" borderId="7" xfId="0" applyFont="1" applyFill="1" applyBorder="1"/>
    <xf numFmtId="0" fontId="20" fillId="15" borderId="0" xfId="3" applyFont="1" applyFill="1" applyBorder="1" applyAlignment="1"/>
    <xf numFmtId="164" fontId="11" fillId="0" borderId="0" xfId="0" applyNumberFormat="1" applyFont="1" applyFill="1" applyBorder="1" applyAlignment="1"/>
    <xf numFmtId="0" fontId="10" fillId="9" borderId="6" xfId="0" applyFont="1" applyFill="1" applyBorder="1" applyAlignment="1"/>
    <xf numFmtId="164" fontId="17" fillId="14" borderId="7" xfId="9" applyNumberFormat="1" applyFont="1" applyFill="1" applyBorder="1" applyAlignment="1"/>
    <xf numFmtId="0" fontId="22" fillId="16" borderId="8" xfId="2" applyFont="1" applyFill="1" applyBorder="1" applyAlignment="1"/>
    <xf numFmtId="164" fontId="22" fillId="16" borderId="8" xfId="2" applyNumberFormat="1" applyFont="1" applyFill="1" applyBorder="1" applyAlignment="1"/>
    <xf numFmtId="164" fontId="23" fillId="0" borderId="0" xfId="0" applyNumberFormat="1" applyFont="1" applyFill="1" applyBorder="1"/>
    <xf numFmtId="44" fontId="14" fillId="0" borderId="0" xfId="0" applyNumberFormat="1" applyFont="1" applyFill="1" applyBorder="1" applyAlignment="1"/>
    <xf numFmtId="0" fontId="25" fillId="0" borderId="0" xfId="0" applyFont="1" applyFill="1" applyBorder="1" applyAlignment="1"/>
    <xf numFmtId="0" fontId="24" fillId="0" borderId="0" xfId="0" applyFont="1" applyFill="1" applyBorder="1"/>
    <xf numFmtId="0" fontId="17" fillId="17" borderId="0" xfId="7" applyFont="1" applyFill="1" applyBorder="1" applyAlignment="1"/>
    <xf numFmtId="165" fontId="25" fillId="0" borderId="0" xfId="0" applyNumberFormat="1" applyFont="1" applyFill="1" applyBorder="1" applyAlignment="1"/>
    <xf numFmtId="166" fontId="26" fillId="18" borderId="0" xfId="8" applyNumberFormat="1" applyFont="1" applyFill="1" applyBorder="1" applyAlignment="1"/>
    <xf numFmtId="166" fontId="14" fillId="0" borderId="0" xfId="0" applyNumberFormat="1" applyFont="1" applyFill="1" applyBorder="1" applyAlignment="1"/>
    <xf numFmtId="167" fontId="14" fillId="0" borderId="0" xfId="0" applyNumberFormat="1" applyFont="1" applyFill="1" applyBorder="1" applyAlignment="1"/>
    <xf numFmtId="0" fontId="27" fillId="0" borderId="8" xfId="0" applyFont="1" applyFill="1" applyBorder="1" applyAlignment="1"/>
    <xf numFmtId="0" fontId="21" fillId="16" borderId="8" xfId="2" applyFont="1" applyFill="1" applyBorder="1" applyAlignment="1"/>
    <xf numFmtId="164" fontId="21" fillId="16" borderId="8" xfId="2" applyNumberFormat="1" applyFont="1" applyFill="1" applyBorder="1" applyAlignment="1"/>
    <xf numFmtId="166" fontId="28" fillId="18" borderId="8" xfId="6" applyNumberFormat="1" applyFont="1" applyFill="1" applyBorder="1" applyAlignment="1"/>
    <xf numFmtId="166" fontId="29" fillId="19" borderId="1" xfId="4" applyNumberFormat="1" applyFont="1" applyFill="1" applyBorder="1" applyAlignment="1"/>
    <xf numFmtId="0" fontId="30" fillId="12" borderId="0" xfId="0" applyFont="1" applyFill="1" applyAlignment="1">
      <alignment horizontal="center"/>
    </xf>
    <xf numFmtId="0" fontId="31" fillId="20" borderId="0" xfId="0" applyFont="1" applyFill="1" applyAlignment="1">
      <alignment horizontal="center"/>
    </xf>
    <xf numFmtId="0" fontId="31" fillId="21" borderId="0" xfId="0" applyFont="1" applyFill="1" applyAlignment="1">
      <alignment horizontal="center"/>
    </xf>
    <xf numFmtId="0" fontId="32" fillId="22" borderId="0" xfId="0" applyFont="1" applyFill="1" applyAlignment="1">
      <alignment horizontal="center"/>
    </xf>
    <xf numFmtId="0" fontId="31" fillId="22" borderId="0" xfId="0" applyFont="1" applyFill="1" applyAlignment="1">
      <alignment horizontal="center"/>
    </xf>
    <xf numFmtId="0" fontId="33" fillId="5" borderId="2" xfId="5" applyFont="1" applyAlignment="1">
      <alignment horizontal="center"/>
    </xf>
    <xf numFmtId="167" fontId="3" fillId="2" borderId="3" xfId="2" applyNumberFormat="1" applyBorder="1" applyAlignment="1">
      <alignment horizontal="center" vertical="center"/>
    </xf>
  </cellXfs>
  <cellStyles count="10">
    <cellStyle name="20% - הדגשה1" xfId="8" builtinId="30"/>
    <cellStyle name="Normal" xfId="0" builtinId="0"/>
    <cellStyle name="הדגשה1" xfId="7" builtinId="29"/>
    <cellStyle name="הדגשה5" xfId="9" builtinId="45"/>
    <cellStyle name="הערה" xfId="5" builtinId="10"/>
    <cellStyle name="טוב" xfId="2" builtinId="26"/>
    <cellStyle name="כותרת" xfId="1" builtinId="15"/>
    <cellStyle name="סה&quot;כ" xfId="6" builtinId="25"/>
    <cellStyle name="קלט" xfId="4" builtinId="20"/>
    <cellStyle name="רע" xfId="3" builtinId="27"/>
  </cellStyles>
  <dxfs count="37">
    <dxf>
      <font>
        <color rgb="FFFFFFFF"/>
        <name val="Calibri"/>
        <family val="2"/>
        <charset val="177"/>
        <scheme val="none"/>
      </font>
      <numFmt numFmtId="14" formatCode="0.00%"/>
      <fill>
        <patternFill patternType="solid">
          <fgColor rgb="FF000000"/>
          <bgColor rgb="FF4BACC6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rgb="FF95B3D7"/>
        </top>
        <bottom/>
      </border>
    </dxf>
    <dxf>
      <border outline="0">
        <bottom style="thin">
          <color rgb="FF95B3D7"/>
        </bottom>
      </border>
    </dxf>
    <dxf>
      <border outline="0"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color rgb="FFFFFFFF"/>
        <name val="Calibri"/>
        <family val="2"/>
        <charset val="177"/>
        <scheme val="none"/>
      </font>
      <numFmt numFmtId="14" formatCode="0.00%"/>
      <fill>
        <patternFill patternType="solid">
          <fgColor rgb="FF000000"/>
          <bgColor rgb="FF4BACC6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rgb="FF4F81BD"/>
          <bgColor rgb="FF4F81BD"/>
        </patternFill>
      </fill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color rgb="FF000000"/>
      </font>
      <border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  <horizontal style="thin">
          <color rgb="FF95B3D7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charset val="177"/>
        <scheme val="none"/>
      </font>
      <numFmt numFmtId="14" formatCode="0.00%"/>
      <fill>
        <patternFill patternType="solid">
          <fgColor rgb="FF000000"/>
          <bgColor rgb="FF4BACC6"/>
        </patternFill>
      </fill>
      <alignment horizontal="general" vertical="bottom" textRotation="0" wrapText="0" indent="0" justifyLastLine="0" shrinkToFit="0" readingOrder="0"/>
      <border diagonalUp="0" diagonalDown="0">
        <left/>
        <right/>
        <top style="thin">
          <color rgb="FF95B3D7"/>
        </top>
        <bottom/>
        <vertical/>
        <horizontal/>
      </border>
    </dxf>
    <dxf>
      <border outline="0">
        <top style="thin">
          <color rgb="FF95B3D7"/>
        </top>
      </border>
    </dxf>
    <dxf>
      <border outline="0">
        <bottom style="thin">
          <color rgb="FF95B3D7"/>
        </bottom>
      </border>
    </dxf>
    <dxf>
      <border outline="0">
        <right style="thin">
          <color rgb="FF95B3D7"/>
        </right>
        <top style="thin">
          <color rgb="FF95B3D7"/>
        </top>
        <bottom style="thin">
          <color rgb="FF95B3D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charset val="177"/>
        <scheme val="none"/>
      </font>
      <fill>
        <patternFill patternType="solid">
          <fgColor rgb="FF000000"/>
          <bgColor rgb="FF4BACC6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family val="2"/>
        <scheme val="none"/>
      </font>
      <fill>
        <patternFill patternType="solid">
          <fgColor rgb="FF4F81BD"/>
          <bgColor rgb="FF4F81BD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F3F3F"/>
        <name val="Calibri"/>
        <scheme val="none"/>
      </font>
      <numFmt numFmtId="164" formatCode="_ &quot;₪&quot;\ * #,##0_ ;_ &quot;₪&quot;\ * \-#,##0_ ;_ &quot;₪&quot;\ * &quot;-&quot;??_ ;_ @_ "/>
      <fill>
        <patternFill patternType="solid">
          <fgColor rgb="FFF2F2F2"/>
          <bgColor rgb="FFF2F2F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none"/>
      </font>
      <fill>
        <patternFill patternType="solid">
          <fgColor rgb="FFFFEB9C"/>
          <bgColor rgb="FFFFEB9C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Arial"/>
        <scheme val="none"/>
      </font>
    </dxf>
    <dxf>
      <fill>
        <patternFill patternType="solid">
          <fgColor rgb="FFDCE6F1"/>
          <bgColor rgb="FFDCE6F1"/>
        </patternFill>
      </fill>
    </dxf>
    <dxf>
      <fill>
        <patternFill patternType="solid">
          <fgColor rgb="FFDCE6F1"/>
          <bgColor rgb="FFDCE6F1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color rgb="FF000000"/>
      </font>
      <border>
        <left style="thin">
          <color rgb="FF95B3D7"/>
        </left>
        <right style="thin">
          <color rgb="FF95B3D7"/>
        </right>
        <top style="thin">
          <color rgb="FF95B3D7"/>
        </top>
        <bottom style="thin">
          <color rgb="FF95B3D7"/>
        </bottom>
        <horizontal style="thin">
          <color rgb="FF95B3D7"/>
        </horizontal>
      </border>
    </dxf>
    <dxf>
      <border>
        <left style="thin">
          <color rgb="FF4F81BD"/>
        </left>
      </border>
    </dxf>
    <dxf>
      <border>
        <left style="thin">
          <color rgb="FF4F81BD"/>
        </left>
      </border>
    </dxf>
    <dxf>
      <border>
        <top style="thin">
          <color rgb="FF4F81BD"/>
        </top>
      </border>
    </dxf>
    <dxf>
      <border>
        <top style="thin">
          <color rgb="FF4F81BD"/>
        </top>
      </border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4F81BD"/>
        </top>
      </border>
    </dxf>
    <dxf>
      <font>
        <b/>
        <color rgb="FFFFFFFF"/>
      </font>
      <fill>
        <patternFill patternType="solid">
          <fgColor rgb="FF4F81BD"/>
          <bgColor rgb="FF4F81BD"/>
        </patternFill>
      </fill>
    </dxf>
    <dxf>
      <font>
        <color rgb="FF000000"/>
      </font>
      <border>
        <left style="thin">
          <color rgb="FF4F81BD"/>
        </left>
        <right style="thin">
          <color rgb="FF4F81BD"/>
        </right>
        <top style="thin">
          <color rgb="FF4F81BD"/>
        </top>
        <bottom style="thin">
          <color rgb="FF4F81BD"/>
        </bottom>
      </border>
    </dxf>
  </dxfs>
  <tableStyles count="3" defaultTableStyle="TableStyleMedium2" defaultPivotStyle="PivotStyleLight16">
    <tableStyle name="TableStyleLight9 2" pivot="0" count="9" xr9:uid="{00000000-0012-0000-FFFF-FFFF08000000}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secondRowStripe" dxfId="30"/>
      <tableStyleElement type="firstColumnStripe" dxfId="29"/>
      <tableStyleElement type="secondColumnStripe" dxfId="28"/>
    </tableStyle>
    <tableStyle name="TableStyleMedium2 2" pivot="0" count="7" xr9:uid="{00000000-0012-0000-FFFF-FFFF16000000}">
      <tableStyleElement type="wholeTable" dxfId="27"/>
      <tableStyleElement type="headerRow" dxfId="26"/>
      <tableStyleElement type="totalRow" dxfId="25"/>
      <tableStyleElement type="firstColumn" dxfId="24"/>
      <tableStyleElement type="lastColumn" dxfId="23"/>
      <tableStyleElement type="firstRowStripe" dxfId="22"/>
      <tableStyleElement type="firstColumnStripe" dxfId="21"/>
    </tableStyle>
    <tableStyle name="TableStyleMedium2 3" pivot="0" count="7" xr9:uid="{00000000-0012-0000-FFFF-FFFF16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תשואות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'נדלן מול שוק ההון'!$B$1:$C$1</c:f>
              <c:strCache>
                <c:ptCount val="2"/>
                <c:pt idx="0">
                  <c:v>נדל"ן</c:v>
                </c:pt>
                <c:pt idx="1">
                  <c:v>שוק ההון פאסיבי</c:v>
                </c:pt>
              </c:strCache>
            </c:strRef>
          </c:cat>
          <c:val>
            <c:numRef>
              <c:f>'נדלן מול שוק ההון'!$B$18:$C$18</c:f>
              <c:numCache>
                <c:formatCode>"₪"\ #,##0</c:formatCode>
                <c:ptCount val="2"/>
                <c:pt idx="0">
                  <c:v>1211923.0032151064</c:v>
                </c:pt>
                <c:pt idx="1">
                  <c:v>868683.02625544521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55-4D7C-B8FE-65FCCE7249F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00443048"/>
        <c:axId val="400444360"/>
      </c:barChart>
      <c:catAx>
        <c:axId val="400443048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00444360"/>
        <c:crosses val="autoZero"/>
        <c:auto val="1"/>
        <c:lblAlgn val="ctr"/>
        <c:lblOffset val="100"/>
        <c:noMultiLvlLbl val="0"/>
      </c:catAx>
      <c:valAx>
        <c:axId val="400444360"/>
        <c:scaling>
          <c:orientation val="minMax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₪&quot;\ 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00443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צמיחת</a:t>
            </a:r>
            <a:r>
              <a:rPr lang="he-IL" baseline="0"/>
              <a:t> נדל"ן</a:t>
            </a:r>
            <a:endParaRPr lang="he-I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'השקעה בקרנות סל - שוק ההון'!$AG$4:$AG$23</c:f>
              <c:numCache>
                <c:formatCode>General</c:formatCode>
                <c:ptCount val="20"/>
              </c:numCache>
            </c:numRef>
          </c:cat>
          <c:val>
            <c:numRef>
              <c:f>'השקעה בקרנות סל - שוק ההון'!$AH$4:$AH$23</c:f>
              <c:numCache>
                <c:formatCode>General</c:formatCode>
                <c:ptCount val="2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6C-4A8F-BD32-4655EF00C6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7729584"/>
        <c:axId val="437728928"/>
      </c:lineChart>
      <c:catAx>
        <c:axId val="43772958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37728928"/>
        <c:crosses val="autoZero"/>
        <c:auto val="1"/>
        <c:lblAlgn val="ctr"/>
        <c:lblOffset val="100"/>
        <c:noMultiLvlLbl val="0"/>
      </c:catAx>
      <c:valAx>
        <c:axId val="4377289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377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צמיחת</a:t>
            </a:r>
            <a:r>
              <a:rPr lang="he-IL" baseline="0"/>
              <a:t> שוק ההון</a:t>
            </a:r>
            <a:endParaRPr lang="he-I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'השקעה בקרנות סל - שוק ההון'!$AA$4:$AA$23</c:f>
              <c:numCache>
                <c:formatCode>General</c:formatCode>
                <c:ptCount val="20"/>
              </c:numCache>
            </c:numRef>
          </c:cat>
          <c:val>
            <c:numRef>
              <c:f>'השקעה בקרנות סל - שוק ההון'!$AB$4:$AB$23</c:f>
              <c:numCache>
                <c:formatCode>General</c:formatCode>
                <c:ptCount val="2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86-40CB-AAFD-73B20F7DF1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0120064"/>
        <c:axId val="440126952"/>
      </c:lineChart>
      <c:catAx>
        <c:axId val="440120064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40126952"/>
        <c:crosses val="autoZero"/>
        <c:auto val="1"/>
        <c:lblAlgn val="ctr"/>
        <c:lblOffset val="100"/>
        <c:noMultiLvlLbl val="0"/>
      </c:catAx>
      <c:valAx>
        <c:axId val="44012695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4401200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295275</xdr:colOff>
      <xdr:row>5</xdr:row>
      <xdr:rowOff>28575</xdr:rowOff>
    </xdr:from>
    <xdr:ext cx="3638549" cy="6000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ACAB1937-ACA4-444D-82A7-E42305C47093}"/>
            </a:ext>
          </a:extLst>
        </xdr:cNvPr>
        <xdr:cNvSpPr txBox="1"/>
      </xdr:nvSpPr>
      <xdr:spPr>
        <a:xfrm>
          <a:off x="15751530601" y="933450"/>
          <a:ext cx="3638549" cy="600075"/>
        </a:xfrm>
        <a:prstGeom prst="rect">
          <a:avLst/>
        </a:prstGeom>
        <a:solidFill>
          <a:srgbClr val="FFFFFF"/>
        </a:solidFill>
        <a:ln w="254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Calibri"/>
              <a:cs typeface="Calibri"/>
              <a:sym typeface="Calibri"/>
            </a:rPr>
            <a:t>ניתן לשחק עם הטבלה באמצעות שינוי </a:t>
          </a:r>
          <a:r>
            <a:rPr kumimoji="0" lang="he-IL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  <a:sym typeface="Calibri"/>
            </a:rPr>
            <a:t>התאים הכחולים.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  <a:sym typeface="Calibri"/>
            </a:rPr>
            <a:t>כמו כן אפשר לסנן חלק מההוצאות.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ניכוי מס חושב לפי 15% נומינלי. כי 25% ריאלי אי אפשר לחשב.</a:t>
          </a:r>
          <a:endParaRPr kumimoji="0" lang="he-IL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504824</xdr:colOff>
      <xdr:row>3</xdr:row>
      <xdr:rowOff>66676</xdr:rowOff>
    </xdr:from>
    <xdr:ext cx="3419476" cy="438149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64B69137-7349-48C6-B330-7AD0479960BD}"/>
            </a:ext>
          </a:extLst>
        </xdr:cNvPr>
        <xdr:cNvSpPr txBox="1"/>
      </xdr:nvSpPr>
      <xdr:spPr>
        <a:xfrm>
          <a:off x="15758969625" y="609601"/>
          <a:ext cx="3419476" cy="438149"/>
        </a:xfrm>
        <a:prstGeom prst="rect">
          <a:avLst/>
        </a:prstGeom>
        <a:solidFill>
          <a:srgbClr val="FFFFFF"/>
        </a:solidFill>
        <a:ln w="25400" cap="flat" cmpd="sng">
          <a:solidFill>
            <a:srgbClr val="00000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ea typeface="Calibri"/>
              <a:cs typeface="Calibri"/>
              <a:sym typeface="Calibri"/>
            </a:rPr>
            <a:t>ניתן לשחק עם הטבלה באמצעות שינוי </a:t>
          </a:r>
          <a:r>
            <a:rPr kumimoji="0" lang="he-IL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Calibri"/>
              <a:cs typeface="Calibri"/>
              <a:sym typeface="Calibri"/>
            </a:rPr>
            <a:t>תא התשואה.</a:t>
          </a: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he-IL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Calibri"/>
            </a:rPr>
            <a:t>ניכוי מס חושב לפי 15% נומינלי. כי 25% ריאלי אי אפשר לחשב.</a:t>
          </a:r>
          <a:endParaRPr kumimoji="0" lang="he-IL" sz="18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he-IL" sz="11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6</xdr:row>
      <xdr:rowOff>0</xdr:rowOff>
    </xdr:from>
    <xdr:to>
      <xdr:col>4</xdr:col>
      <xdr:colOff>952500</xdr:colOff>
      <xdr:row>12</xdr:row>
      <xdr:rowOff>180976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84432A4E-9A62-4B8B-A8A7-8F9C2130B2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7725</xdr:colOff>
      <xdr:row>18</xdr:row>
      <xdr:rowOff>19050</xdr:rowOff>
    </xdr:from>
    <xdr:to>
      <xdr:col>2</xdr:col>
      <xdr:colOff>0</xdr:colOff>
      <xdr:row>32</xdr:row>
      <xdr:rowOff>1650</xdr:rowOff>
    </xdr:to>
    <xdr:graphicFrame macro="">
      <xdr:nvGraphicFramePr>
        <xdr:cNvPr id="3" name="תרשים 2">
          <a:extLst>
            <a:ext uri="{FF2B5EF4-FFF2-40B4-BE49-F238E27FC236}">
              <a16:creationId xmlns:a16="http://schemas.microsoft.com/office/drawing/2014/main" id="{B4CADAA5-54E5-4794-81B1-8E24411976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4352924</xdr:colOff>
      <xdr:row>18</xdr:row>
      <xdr:rowOff>19050</xdr:rowOff>
    </xdr:from>
    <xdr:to>
      <xdr:col>2</xdr:col>
      <xdr:colOff>4343399</xdr:colOff>
      <xdr:row>32</xdr:row>
      <xdr:rowOff>0</xdr:rowOff>
    </xdr:to>
    <xdr:graphicFrame macro="">
      <xdr:nvGraphicFramePr>
        <xdr:cNvPr id="4" name="תרשים 3">
          <a:extLst>
            <a:ext uri="{FF2B5EF4-FFF2-40B4-BE49-F238E27FC236}">
              <a16:creationId xmlns:a16="http://schemas.microsoft.com/office/drawing/2014/main" id="{B0154623-9837-446F-BBF7-DD09CF4E8B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007D96-8923-4EFC-A9E3-92B1F0A52B46}" name="טבלה1" displayName="טבלה1" ref="B3:C11" totalsRowShown="0" headerRowDxfId="20">
  <autoFilter ref="B3:C11" xr:uid="{C800E846-9A87-42FC-AD76-13356B2F794D}"/>
  <tableColumns count="2">
    <tableColumn id="1" xr3:uid="{1D47C44B-D9E5-4F52-A8CC-D38282B1FC41}" name="הוצאות בקנייה" dataDxfId="19"/>
    <tableColumn id="2" xr3:uid="{857C23A0-696A-4709-B7B1-B19AA44B9073}" name="מחיר" dataDxfId="18"/>
  </tableColumns>
  <tableStyleInfo name="TableStyleMedium2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7635D1-5515-4494-9A6B-8D67DA209EF4}" name="טבלה3" displayName="טבלה3" ref="F3:F4" totalsRowShown="0" headerRowDxfId="17" dataDxfId="16" headerRowBorderDxfId="14" tableBorderDxfId="15" totalsRowBorderDxfId="13" dataCellStyle="הדגשה5">
  <autoFilter ref="F3:F4" xr:uid="{722E9DCD-A3D8-4CA2-BFCC-1F5946B1CAC6}"/>
  <tableColumns count="1">
    <tableColumn id="1" xr3:uid="{36AD1ECC-C268-4EA7-8607-A0E43A539D11}" name="תשואה" dataDxfId="12" dataCellStyle="הדגשה5"/>
  </tableColumns>
  <tableStyleInfo name="TableStyleLight9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94A1D5C-F587-4C94-9648-E2D8CD177423}" name="טבלה2" displayName="טבלה2" ref="F2:F3" totalsRowShown="0" headerRowDxfId="4" dataDxfId="3" headerRowBorderDxfId="1" tableBorderDxfId="2" dataCellStyle="הדגשה5">
  <autoFilter ref="F2:F3" xr:uid="{66FDC920-051C-44B2-932B-0AFB6F04717A}"/>
  <tableColumns count="1">
    <tableColumn id="1" xr3:uid="{482C56A6-7612-4186-BEE7-038B4F1A3A00}" name="תשואה" dataDxfId="0" dataCellStyle="הדגשה5"/>
  </tableColumns>
  <tableStyleInfo name="TableStyleMedium2 3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CDD99-4A30-4B02-977D-E211EAE3BB8C}">
  <dimension ref="B1:F1003"/>
  <sheetViews>
    <sheetView rightToLeft="1" tabSelected="1" workbookViewId="0">
      <selection activeCell="B36" sqref="B36"/>
    </sheetView>
  </sheetViews>
  <sheetFormatPr defaultColWidth="12.625" defaultRowHeight="15" customHeight="1" x14ac:dyDescent="0.2"/>
  <cols>
    <col min="1" max="1" width="25.625" style="8" customWidth="1"/>
    <col min="2" max="2" width="21.625" style="8" customWidth="1"/>
    <col min="3" max="3" width="13.625" style="8" customWidth="1"/>
    <col min="4" max="4" width="6.625" style="8" customWidth="1"/>
    <col min="5" max="5" width="29.625" style="8" customWidth="1"/>
    <col min="6" max="6" width="13.625" style="8" customWidth="1"/>
    <col min="7" max="7" width="13" style="8" customWidth="1"/>
    <col min="8" max="8" width="26.75" style="8" customWidth="1"/>
    <col min="9" max="26" width="8.625" style="8" customWidth="1"/>
    <col min="27" max="16384" width="12.625" style="8"/>
  </cols>
  <sheetData>
    <row r="1" spans="2:6" ht="14.25" customHeight="1" x14ac:dyDescent="0.2">
      <c r="B1" s="6" t="s">
        <v>0</v>
      </c>
      <c r="C1" s="7"/>
    </row>
    <row r="2" spans="2:6" ht="14.25" customHeight="1" x14ac:dyDescent="0.2">
      <c r="B2" s="7"/>
      <c r="C2" s="7"/>
    </row>
    <row r="3" spans="2:6" ht="14.25" customHeight="1" x14ac:dyDescent="0.25">
      <c r="B3" s="9" t="s">
        <v>1</v>
      </c>
      <c r="C3" s="9" t="s">
        <v>2</v>
      </c>
      <c r="F3" s="10" t="s">
        <v>3</v>
      </c>
    </row>
    <row r="4" spans="2:6" ht="14.25" customHeight="1" x14ac:dyDescent="0.25">
      <c r="B4" s="2" t="s">
        <v>4</v>
      </c>
      <c r="C4" s="11">
        <v>750000</v>
      </c>
      <c r="F4" s="12">
        <v>2.4E-2</v>
      </c>
    </row>
    <row r="5" spans="2:6" ht="14.25" customHeight="1" x14ac:dyDescent="0.25">
      <c r="B5" s="3" t="s">
        <v>5</v>
      </c>
      <c r="C5" s="13">
        <v>100000</v>
      </c>
    </row>
    <row r="6" spans="2:6" ht="14.25" customHeight="1" x14ac:dyDescent="0.25">
      <c r="B6" s="3" t="s">
        <v>6</v>
      </c>
      <c r="C6" s="14">
        <f>C4*6%</f>
        <v>45000</v>
      </c>
    </row>
    <row r="7" spans="2:6" ht="14.25" customHeight="1" x14ac:dyDescent="0.25">
      <c r="B7" s="3" t="s">
        <v>7</v>
      </c>
      <c r="C7" s="14">
        <f>C4*1%</f>
        <v>7500</v>
      </c>
    </row>
    <row r="8" spans="2:6" ht="14.25" customHeight="1" x14ac:dyDescent="0.25">
      <c r="B8" s="3" t="s">
        <v>8</v>
      </c>
      <c r="C8" s="14">
        <f>C4*1%</f>
        <v>7500</v>
      </c>
    </row>
    <row r="9" spans="2:6" ht="14.25" customHeight="1" x14ac:dyDescent="0.25">
      <c r="B9" s="3" t="s">
        <v>9</v>
      </c>
      <c r="C9" s="13">
        <v>2000</v>
      </c>
    </row>
    <row r="10" spans="2:6" ht="14.25" customHeight="1" x14ac:dyDescent="0.25">
      <c r="B10" s="3" t="s">
        <v>10</v>
      </c>
      <c r="C10" s="14">
        <f>150*240</f>
        <v>36000</v>
      </c>
    </row>
    <row r="11" spans="2:6" ht="14.25" customHeight="1" x14ac:dyDescent="0.25">
      <c r="B11" s="3" t="s">
        <v>11</v>
      </c>
      <c r="C11" s="14">
        <v>5000</v>
      </c>
      <c r="E11" s="15" t="s">
        <v>12</v>
      </c>
      <c r="F11" s="16">
        <f>C13/240-C22</f>
        <v>1608.333333333333</v>
      </c>
    </row>
    <row r="12" spans="2:6" ht="14.25" customHeight="1" x14ac:dyDescent="0.25">
      <c r="B12" s="3" t="s">
        <v>13</v>
      </c>
      <c r="C12" s="14">
        <f>SUBTOTAL(9,C4:C11)</f>
        <v>953000</v>
      </c>
      <c r="E12" s="15" t="s">
        <v>14</v>
      </c>
      <c r="F12" s="17">
        <f>F11*240</f>
        <v>385999.99999999994</v>
      </c>
    </row>
    <row r="13" spans="2:6" ht="14.25" customHeight="1" thickBot="1" x14ac:dyDescent="0.3">
      <c r="B13" s="18" t="s">
        <v>15</v>
      </c>
      <c r="C13" s="19">
        <f>C12/200*240</f>
        <v>1143600</v>
      </c>
      <c r="E13" s="20" t="s">
        <v>16</v>
      </c>
      <c r="F13" s="21">
        <f>'נדלן מול שוק ההון'!AH23</f>
        <v>1205203.5331942427</v>
      </c>
    </row>
    <row r="14" spans="2:6" ht="14.25" customHeight="1" thickTop="1" x14ac:dyDescent="0.25">
      <c r="B14" s="22" t="s">
        <v>17</v>
      </c>
      <c r="C14" s="23" t="s">
        <v>18</v>
      </c>
      <c r="E14" s="24" t="s">
        <v>19</v>
      </c>
      <c r="F14" s="25">
        <f>(F13-C18)*15%</f>
        <v>-6719.4700208635886</v>
      </c>
    </row>
    <row r="15" spans="2:6" ht="14.25" customHeight="1" thickBot="1" x14ac:dyDescent="0.3">
      <c r="B15" s="26" t="s">
        <v>20</v>
      </c>
      <c r="C15" s="27">
        <v>20000</v>
      </c>
      <c r="E15" s="28" t="s">
        <v>21</v>
      </c>
      <c r="F15" s="29">
        <f>F13-F14</f>
        <v>1211923.0032151064</v>
      </c>
    </row>
    <row r="16" spans="2:6" ht="14.25" customHeight="1" thickTop="1" x14ac:dyDescent="0.25">
      <c r="B16" s="15" t="s">
        <v>22</v>
      </c>
      <c r="C16" s="16">
        <f>C20*5%</f>
        <v>43200</v>
      </c>
      <c r="E16" s="30"/>
    </row>
    <row r="17" spans="2:6" x14ac:dyDescent="0.25">
      <c r="B17" s="15" t="s">
        <v>23</v>
      </c>
      <c r="C17" s="17">
        <f>C20*5%</f>
        <v>43200</v>
      </c>
    </row>
    <row r="18" spans="2:6" ht="14.25" customHeight="1" thickBot="1" x14ac:dyDescent="0.3">
      <c r="B18" s="20" t="s">
        <v>24</v>
      </c>
      <c r="C18" s="21">
        <f>SUBTOTAL(9,C15:C17,C13)</f>
        <v>1250000</v>
      </c>
    </row>
    <row r="19" spans="2:6" ht="14.25" customHeight="1" thickTop="1" x14ac:dyDescent="0.25">
      <c r="B19" s="4" t="s">
        <v>25</v>
      </c>
      <c r="C19" s="27">
        <v>3600</v>
      </c>
    </row>
    <row r="20" spans="2:6" ht="14.25" customHeight="1" x14ac:dyDescent="0.25">
      <c r="B20" s="4" t="s">
        <v>26</v>
      </c>
      <c r="C20" s="5">
        <f>C19*12*20</f>
        <v>864000</v>
      </c>
    </row>
    <row r="21" spans="2:6" ht="14.25" customHeight="1" thickBot="1" x14ac:dyDescent="0.3">
      <c r="B21" s="20" t="s">
        <v>27</v>
      </c>
      <c r="C21" s="21">
        <f>C20-SUM(C15:C17)</f>
        <v>757600</v>
      </c>
    </row>
    <row r="22" spans="2:6" ht="14.25" customHeight="1" thickTop="1" thickBot="1" x14ac:dyDescent="0.3">
      <c r="B22" s="18" t="s">
        <v>28</v>
      </c>
      <c r="C22" s="19">
        <f>C21/12/20</f>
        <v>3156.666666666667</v>
      </c>
    </row>
    <row r="23" spans="2:6" ht="14.25" customHeight="1" thickTop="1" x14ac:dyDescent="0.2">
      <c r="F23" s="31"/>
    </row>
    <row r="24" spans="2:6" ht="14.25" customHeight="1" x14ac:dyDescent="0.2"/>
    <row r="25" spans="2:6" ht="14.25" customHeight="1" x14ac:dyDescent="0.2"/>
    <row r="26" spans="2:6" ht="14.25" customHeight="1" x14ac:dyDescent="0.2"/>
    <row r="27" spans="2:6" ht="14.25" customHeight="1" x14ac:dyDescent="0.2"/>
    <row r="28" spans="2:6" ht="14.25" customHeight="1" x14ac:dyDescent="0.2"/>
    <row r="29" spans="2:6" ht="14.25" customHeight="1" x14ac:dyDescent="0.2"/>
    <row r="30" spans="2:6" ht="14.25" customHeight="1" x14ac:dyDescent="0.2"/>
    <row r="31" spans="2:6" ht="14.25" customHeight="1" x14ac:dyDescent="0.2"/>
    <row r="32" spans="2:6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</sheetData>
  <mergeCells count="1">
    <mergeCell ref="B1:C2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35FC6-5551-4998-B5F8-C1B6331DBDA5}">
  <dimension ref="B1:AK597"/>
  <sheetViews>
    <sheetView rightToLeft="1" workbookViewId="0">
      <selection activeCell="F20" sqref="F20"/>
    </sheetView>
  </sheetViews>
  <sheetFormatPr defaultColWidth="12.625" defaultRowHeight="15" customHeight="1" x14ac:dyDescent="0.2"/>
  <cols>
    <col min="1" max="1" width="25.625" style="8" customWidth="1"/>
    <col min="2" max="2" width="21.625" style="8" customWidth="1"/>
    <col min="3" max="3" width="13.625" style="8" customWidth="1"/>
    <col min="4" max="4" width="6.625" style="8" customWidth="1"/>
    <col min="5" max="5" width="29.625" style="8" customWidth="1"/>
    <col min="6" max="25" width="13.625" style="8" customWidth="1"/>
    <col min="26" max="26" width="15.625" style="8" customWidth="1"/>
    <col min="38" max="40" width="15.625" style="8" customWidth="1"/>
    <col min="41" max="46" width="8.625" style="8" customWidth="1"/>
    <col min="47" max="16384" width="12.625" style="8"/>
  </cols>
  <sheetData>
    <row r="1" spans="2:37" ht="14.25" customHeight="1" x14ac:dyDescent="0.2">
      <c r="B1" s="6" t="s">
        <v>29</v>
      </c>
      <c r="C1" s="7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2" spans="2:37" ht="14.25" customHeight="1" x14ac:dyDescent="0.25">
      <c r="B2" s="7"/>
      <c r="C2" s="7"/>
      <c r="F2" s="10" t="s">
        <v>3</v>
      </c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</row>
    <row r="3" spans="2:37" ht="14.25" customHeight="1" x14ac:dyDescent="0.25">
      <c r="D3" s="33"/>
      <c r="F3" s="12">
        <v>0.08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</row>
    <row r="4" spans="2:37" ht="14.25" customHeight="1" x14ac:dyDescent="0.2"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</row>
    <row r="5" spans="2:37" ht="14.25" customHeight="1" x14ac:dyDescent="0.2"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</row>
    <row r="6" spans="2:37" ht="14.25" customHeight="1" x14ac:dyDescent="0.2"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2:37" ht="14.25" customHeight="1" x14ac:dyDescent="0.2"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</row>
    <row r="8" spans="2:37" ht="14.25" customHeight="1" x14ac:dyDescent="0.2"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</row>
    <row r="9" spans="2:37" ht="14.25" customHeight="1" x14ac:dyDescent="0.2"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</row>
    <row r="10" spans="2:37" ht="14.25" customHeight="1" x14ac:dyDescent="0.2"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</row>
    <row r="11" spans="2:37" ht="14.25" customHeight="1" x14ac:dyDescent="0.25">
      <c r="E11" s="15" t="s">
        <v>42</v>
      </c>
      <c r="F11" s="16">
        <f>'השקעה בנדל"ן'!F11</f>
        <v>1608.333333333333</v>
      </c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</row>
    <row r="12" spans="2:37" ht="14.25" customHeight="1" x14ac:dyDescent="0.25">
      <c r="E12" s="15" t="s">
        <v>14</v>
      </c>
      <c r="F12" s="17">
        <f>'נדלן מול שוק ההון'!AE24</f>
        <v>385999.99999999994</v>
      </c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</row>
    <row r="13" spans="2:37" ht="14.25" customHeight="1" x14ac:dyDescent="0.25">
      <c r="E13" s="15" t="s">
        <v>45</v>
      </c>
      <c r="F13" s="16">
        <f>'נדלן מול שוק ההון'!AC24</f>
        <v>567862.38382993569</v>
      </c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</row>
    <row r="14" spans="2:37" ht="14.25" customHeight="1" thickBot="1" x14ac:dyDescent="0.3">
      <c r="E14" s="39" t="s">
        <v>47</v>
      </c>
      <c r="F14" s="19">
        <f>'נדלן מול שוק ההון'!AB23</f>
        <v>953862.38382993557</v>
      </c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</row>
    <row r="15" spans="2:37" ht="14.25" customHeight="1" thickTop="1" x14ac:dyDescent="0.25">
      <c r="E15" s="24" t="s">
        <v>19</v>
      </c>
      <c r="F15" s="25">
        <f>F13*15%</f>
        <v>85179.35757449035</v>
      </c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</row>
    <row r="16" spans="2:37" ht="14.25" customHeight="1" thickBot="1" x14ac:dyDescent="0.3">
      <c r="E16" s="40" t="s">
        <v>50</v>
      </c>
      <c r="F16" s="41">
        <f>F14-F15</f>
        <v>868683.02625544521</v>
      </c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</row>
    <row r="17" spans="27:37" ht="14.25" customHeight="1" thickTop="1" x14ac:dyDescent="0.2"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</row>
    <row r="18" spans="27:37" ht="14.25" customHeight="1" x14ac:dyDescent="0.2"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</row>
    <row r="19" spans="27:37" ht="14.25" customHeight="1" x14ac:dyDescent="0.2"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</row>
    <row r="20" spans="27:37" ht="14.25" customHeight="1" x14ac:dyDescent="0.2"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</row>
    <row r="21" spans="27:37" ht="14.25" customHeight="1" x14ac:dyDescent="0.2"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</row>
    <row r="22" spans="27:37" ht="14.25" customHeight="1" x14ac:dyDescent="0.2"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</row>
    <row r="23" spans="27:37" ht="14.25" customHeight="1" x14ac:dyDescent="0.2"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</row>
    <row r="24" spans="27:37" ht="14.25" customHeight="1" x14ac:dyDescent="0.2"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</row>
    <row r="25" spans="27:37" ht="14.25" x14ac:dyDescent="0.2"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</row>
    <row r="26" spans="27:37" ht="14.25" customHeight="1" x14ac:dyDescent="0.2"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</row>
    <row r="27" spans="27:37" ht="14.25" customHeight="1" x14ac:dyDescent="0.2"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</row>
    <row r="28" spans="27:37" ht="14.25" customHeight="1" x14ac:dyDescent="0.2"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</row>
    <row r="29" spans="27:37" ht="14.25" customHeight="1" x14ac:dyDescent="0.2"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</row>
    <row r="30" spans="27:37" ht="14.25" customHeight="1" x14ac:dyDescent="0.2"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</row>
    <row r="31" spans="27:37" ht="14.25" customHeight="1" x14ac:dyDescent="0.2"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</row>
    <row r="32" spans="27:37" ht="14.25" customHeight="1" x14ac:dyDescent="0.2"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</row>
    <row r="33" spans="27:37" ht="14.25" customHeight="1" x14ac:dyDescent="0.2"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</row>
    <row r="34" spans="27:37" ht="14.25" customHeight="1" x14ac:dyDescent="0.2"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</row>
    <row r="35" spans="27:37" ht="14.25" customHeight="1" x14ac:dyDescent="0.2"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</row>
    <row r="36" spans="27:37" ht="14.25" customHeight="1" x14ac:dyDescent="0.2"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</row>
    <row r="37" spans="27:37" ht="14.25" customHeight="1" x14ac:dyDescent="0.2"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</row>
    <row r="38" spans="27:37" ht="14.25" customHeight="1" x14ac:dyDescent="0.2"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</row>
    <row r="39" spans="27:37" ht="14.25" customHeight="1" x14ac:dyDescent="0.2"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</row>
    <row r="40" spans="27:37" ht="14.25" customHeight="1" x14ac:dyDescent="0.2"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</row>
    <row r="41" spans="27:37" ht="14.25" customHeight="1" x14ac:dyDescent="0.2"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</row>
    <row r="42" spans="27:37" ht="14.25" customHeight="1" x14ac:dyDescent="0.2"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</row>
    <row r="43" spans="27:37" ht="14.25" customHeight="1" x14ac:dyDescent="0.2"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</row>
    <row r="44" spans="27:37" ht="14.25" customHeight="1" x14ac:dyDescent="0.2"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</row>
    <row r="45" spans="27:37" ht="14.25" customHeight="1" x14ac:dyDescent="0.2"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</row>
    <row r="46" spans="27:37" ht="14.25" customHeight="1" x14ac:dyDescent="0.2"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</row>
    <row r="47" spans="27:37" ht="14.25" customHeight="1" x14ac:dyDescent="0.2"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</row>
    <row r="48" spans="27:37" ht="14.25" customHeight="1" x14ac:dyDescent="0.2"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</row>
    <row r="49" spans="27:37" ht="14.25" customHeight="1" x14ac:dyDescent="0.2"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</row>
    <row r="50" spans="27:37" ht="14.25" customHeight="1" x14ac:dyDescent="0.2"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</row>
    <row r="51" spans="27:37" ht="14.25" customHeight="1" x14ac:dyDescent="0.2"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</row>
    <row r="52" spans="27:37" ht="14.25" customHeight="1" x14ac:dyDescent="0.2"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</row>
    <row r="53" spans="27:37" ht="14.25" customHeight="1" x14ac:dyDescent="0.2"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</row>
    <row r="54" spans="27:37" ht="14.25" customHeight="1" x14ac:dyDescent="0.2"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</row>
    <row r="55" spans="27:37" ht="14.25" customHeight="1" x14ac:dyDescent="0.2"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</row>
    <row r="56" spans="27:37" ht="14.25" customHeight="1" x14ac:dyDescent="0.2"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</row>
    <row r="57" spans="27:37" ht="14.25" customHeight="1" x14ac:dyDescent="0.2"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</row>
    <row r="58" spans="27:37" ht="14.25" customHeight="1" x14ac:dyDescent="0.2"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</row>
    <row r="59" spans="27:37" ht="14.25" customHeight="1" x14ac:dyDescent="0.2"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</row>
    <row r="60" spans="27:37" ht="14.25" customHeight="1" x14ac:dyDescent="0.2"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</row>
    <row r="61" spans="27:37" ht="14.25" customHeight="1" x14ac:dyDescent="0.2"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</row>
    <row r="62" spans="27:37" ht="14.25" customHeight="1" x14ac:dyDescent="0.2"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</row>
    <row r="63" spans="27:37" ht="14.25" customHeight="1" x14ac:dyDescent="0.2"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</row>
    <row r="64" spans="27:37" ht="14.25" customHeight="1" x14ac:dyDescent="0.2"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</row>
    <row r="65" spans="27:37" ht="14.25" customHeight="1" x14ac:dyDescent="0.2"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</row>
    <row r="66" spans="27:37" ht="14.25" customHeight="1" x14ac:dyDescent="0.2"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</row>
    <row r="67" spans="27:37" ht="14.25" customHeight="1" x14ac:dyDescent="0.2"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</row>
    <row r="68" spans="27:37" ht="14.25" customHeight="1" x14ac:dyDescent="0.2"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</row>
    <row r="69" spans="27:37" ht="14.25" customHeight="1" x14ac:dyDescent="0.2"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</row>
    <row r="70" spans="27:37" ht="14.25" customHeight="1" x14ac:dyDescent="0.2"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</row>
    <row r="71" spans="27:37" ht="14.25" customHeight="1" x14ac:dyDescent="0.2"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</row>
    <row r="72" spans="27:37" ht="14.25" customHeight="1" x14ac:dyDescent="0.2"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</row>
    <row r="73" spans="27:37" ht="14.25" customHeight="1" x14ac:dyDescent="0.2"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</row>
    <row r="74" spans="27:37" ht="14.25" customHeight="1" x14ac:dyDescent="0.2"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</row>
    <row r="75" spans="27:37" ht="14.25" customHeight="1" x14ac:dyDescent="0.2"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</row>
    <row r="76" spans="27:37" ht="14.25" customHeight="1" x14ac:dyDescent="0.2"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</row>
    <row r="77" spans="27:37" ht="14.25" customHeight="1" x14ac:dyDescent="0.2"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</row>
    <row r="78" spans="27:37" ht="14.25" customHeight="1" x14ac:dyDescent="0.2"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</row>
    <row r="79" spans="27:37" ht="14.25" customHeight="1" x14ac:dyDescent="0.2"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</row>
    <row r="80" spans="27:37" ht="14.25" customHeight="1" x14ac:dyDescent="0.2"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</row>
    <row r="81" spans="27:37" ht="14.25" customHeight="1" x14ac:dyDescent="0.2"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</row>
    <row r="82" spans="27:37" ht="14.25" customHeight="1" x14ac:dyDescent="0.2"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</row>
    <row r="83" spans="27:37" ht="14.25" customHeight="1" x14ac:dyDescent="0.2"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</row>
    <row r="84" spans="27:37" ht="14.25" customHeight="1" x14ac:dyDescent="0.2"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</row>
    <row r="85" spans="27:37" ht="14.25" customHeight="1" x14ac:dyDescent="0.2"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</row>
    <row r="86" spans="27:37" ht="14.25" customHeight="1" x14ac:dyDescent="0.2"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</row>
    <row r="87" spans="27:37" ht="14.25" customHeight="1" x14ac:dyDescent="0.2"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</row>
    <row r="88" spans="27:37" ht="14.25" customHeight="1" x14ac:dyDescent="0.2"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</row>
    <row r="89" spans="27:37" ht="14.25" customHeight="1" x14ac:dyDescent="0.2"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</row>
    <row r="90" spans="27:37" ht="14.25" customHeight="1" x14ac:dyDescent="0.2"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</row>
    <row r="91" spans="27:37" ht="14.25" customHeight="1" x14ac:dyDescent="0.2"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</row>
    <row r="92" spans="27:37" ht="14.25" customHeight="1" x14ac:dyDescent="0.2"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</row>
    <row r="93" spans="27:37" ht="14.25" customHeight="1" x14ac:dyDescent="0.2"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</row>
    <row r="94" spans="27:37" ht="14.25" customHeight="1" x14ac:dyDescent="0.2"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</row>
    <row r="95" spans="27:37" ht="14.25" customHeight="1" x14ac:dyDescent="0.2"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</row>
    <row r="96" spans="27:37" ht="14.25" customHeight="1" x14ac:dyDescent="0.2"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</row>
    <row r="97" spans="27:37" ht="14.25" customHeight="1" x14ac:dyDescent="0.2"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</row>
    <row r="98" spans="27:37" ht="14.25" customHeight="1" x14ac:dyDescent="0.2"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</row>
    <row r="99" spans="27:37" ht="14.25" customHeight="1" x14ac:dyDescent="0.2"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</row>
    <row r="100" spans="27:37" ht="14.25" customHeight="1" x14ac:dyDescent="0.2"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</row>
    <row r="101" spans="27:37" ht="14.25" customHeight="1" x14ac:dyDescent="0.2"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</row>
    <row r="102" spans="27:37" ht="14.25" customHeight="1" x14ac:dyDescent="0.2"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</row>
    <row r="103" spans="27:37" ht="14.25" customHeight="1" x14ac:dyDescent="0.2"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</row>
    <row r="104" spans="27:37" ht="14.25" customHeight="1" x14ac:dyDescent="0.2"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</row>
    <row r="105" spans="27:37" ht="14.25" customHeight="1" x14ac:dyDescent="0.2"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</row>
    <row r="106" spans="27:37" ht="14.25" customHeight="1" x14ac:dyDescent="0.2"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spans="27:37" ht="14.25" customHeight="1" x14ac:dyDescent="0.2"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</row>
    <row r="108" spans="27:37" ht="14.25" customHeight="1" x14ac:dyDescent="0.2"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</row>
    <row r="109" spans="27:37" ht="14.25" customHeight="1" x14ac:dyDescent="0.2"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</row>
    <row r="110" spans="27:37" ht="14.25" customHeight="1" x14ac:dyDescent="0.2"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</row>
    <row r="111" spans="27:37" ht="14.25" customHeight="1" x14ac:dyDescent="0.2"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</row>
    <row r="112" spans="27:37" ht="14.25" customHeight="1" x14ac:dyDescent="0.2"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</row>
    <row r="113" spans="27:37" ht="14.25" customHeight="1" x14ac:dyDescent="0.2"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</row>
    <row r="114" spans="27:37" ht="14.25" customHeight="1" x14ac:dyDescent="0.2"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</row>
    <row r="115" spans="27:37" ht="14.25" customHeight="1" x14ac:dyDescent="0.2"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</row>
    <row r="116" spans="27:37" ht="14.25" customHeight="1" x14ac:dyDescent="0.2"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</row>
    <row r="117" spans="27:37" ht="14.25" customHeight="1" x14ac:dyDescent="0.2"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</row>
    <row r="118" spans="27:37" ht="14.25" customHeight="1" x14ac:dyDescent="0.2"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</row>
    <row r="119" spans="27:37" ht="14.25" customHeight="1" x14ac:dyDescent="0.2"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</row>
    <row r="120" spans="27:37" ht="14.25" customHeight="1" x14ac:dyDescent="0.2"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</row>
    <row r="121" spans="27:37" ht="14.25" customHeight="1" x14ac:dyDescent="0.2"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</row>
    <row r="122" spans="27:37" ht="14.25" customHeight="1" x14ac:dyDescent="0.2"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</row>
    <row r="123" spans="27:37" ht="14.25" customHeight="1" x14ac:dyDescent="0.2"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</row>
    <row r="124" spans="27:37" ht="14.25" customHeight="1" x14ac:dyDescent="0.2"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</row>
    <row r="125" spans="27:37" ht="14.25" customHeight="1" x14ac:dyDescent="0.2"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</row>
    <row r="126" spans="27:37" ht="14.25" customHeight="1" x14ac:dyDescent="0.2"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</row>
    <row r="127" spans="27:37" ht="14.25" customHeight="1" x14ac:dyDescent="0.2"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</row>
    <row r="128" spans="27:37" ht="14.25" customHeight="1" x14ac:dyDescent="0.2"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</row>
    <row r="129" spans="27:37" ht="14.25" customHeight="1" x14ac:dyDescent="0.2"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</row>
    <row r="130" spans="27:37" ht="14.25" customHeight="1" x14ac:dyDescent="0.2"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</row>
    <row r="131" spans="27:37" ht="14.25" customHeight="1" x14ac:dyDescent="0.2"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</row>
    <row r="132" spans="27:37" ht="14.25" customHeight="1" x14ac:dyDescent="0.2"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</row>
    <row r="133" spans="27:37" ht="14.25" customHeight="1" x14ac:dyDescent="0.2"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</row>
    <row r="134" spans="27:37" ht="14.25" customHeight="1" x14ac:dyDescent="0.2"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</row>
    <row r="135" spans="27:37" ht="14.25" customHeight="1" x14ac:dyDescent="0.2"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</row>
    <row r="136" spans="27:37" ht="14.25" customHeight="1" x14ac:dyDescent="0.2"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</row>
    <row r="137" spans="27:37" ht="14.25" customHeight="1" x14ac:dyDescent="0.2"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</row>
    <row r="138" spans="27:37" ht="14.25" customHeight="1" x14ac:dyDescent="0.2"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</row>
    <row r="139" spans="27:37" ht="14.25" customHeight="1" x14ac:dyDescent="0.2"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</row>
    <row r="140" spans="27:37" ht="14.25" customHeight="1" x14ac:dyDescent="0.2"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</row>
    <row r="141" spans="27:37" ht="14.25" customHeight="1" x14ac:dyDescent="0.2"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</row>
    <row r="142" spans="27:37" ht="14.25" customHeight="1" x14ac:dyDescent="0.2"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</row>
    <row r="143" spans="27:37" ht="14.25" customHeight="1" x14ac:dyDescent="0.2"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</row>
    <row r="144" spans="27:37" ht="14.25" customHeight="1" x14ac:dyDescent="0.2"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</row>
    <row r="145" spans="27:37" ht="14.25" customHeight="1" x14ac:dyDescent="0.2"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</row>
    <row r="146" spans="27:37" ht="14.25" customHeight="1" x14ac:dyDescent="0.2"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</row>
    <row r="147" spans="27:37" ht="14.25" customHeight="1" x14ac:dyDescent="0.2"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</row>
    <row r="148" spans="27:37" ht="14.25" customHeight="1" x14ac:dyDescent="0.2"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</row>
    <row r="149" spans="27:37" ht="14.25" customHeight="1" x14ac:dyDescent="0.2"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</row>
    <row r="150" spans="27:37" ht="14.25" customHeight="1" x14ac:dyDescent="0.2"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</row>
    <row r="151" spans="27:37" ht="14.25" customHeight="1" x14ac:dyDescent="0.2"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</row>
    <row r="152" spans="27:37" ht="14.25" customHeight="1" x14ac:dyDescent="0.2"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</row>
    <row r="153" spans="27:37" ht="14.25" customHeight="1" x14ac:dyDescent="0.2"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</row>
    <row r="154" spans="27:37" ht="14.25" customHeight="1" x14ac:dyDescent="0.2"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</row>
    <row r="155" spans="27:37" ht="14.25" customHeight="1" x14ac:dyDescent="0.2"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</row>
    <row r="156" spans="27:37" ht="14.25" customHeight="1" x14ac:dyDescent="0.2"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</row>
    <row r="157" spans="27:37" ht="14.25" customHeight="1" x14ac:dyDescent="0.2"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</row>
    <row r="158" spans="27:37" ht="14.25" customHeight="1" x14ac:dyDescent="0.2"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</row>
    <row r="159" spans="27:37" ht="14.25" customHeight="1" x14ac:dyDescent="0.2"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</row>
    <row r="160" spans="27:37" ht="14.25" customHeight="1" x14ac:dyDescent="0.2"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</row>
    <row r="161" spans="27:37" ht="14.25" customHeight="1" x14ac:dyDescent="0.2"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</row>
    <row r="162" spans="27:37" ht="14.25" customHeight="1" x14ac:dyDescent="0.2"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</row>
    <row r="163" spans="27:37" ht="14.25" customHeight="1" x14ac:dyDescent="0.2"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</row>
    <row r="164" spans="27:37" ht="14.25" customHeight="1" x14ac:dyDescent="0.2"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</row>
    <row r="165" spans="27:37" ht="14.25" customHeight="1" x14ac:dyDescent="0.2"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</row>
    <row r="166" spans="27:37" ht="14.25" customHeight="1" x14ac:dyDescent="0.2"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</row>
    <row r="167" spans="27:37" ht="14.25" customHeight="1" x14ac:dyDescent="0.2"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</row>
    <row r="168" spans="27:37" ht="14.25" customHeight="1" x14ac:dyDescent="0.2"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</row>
    <row r="169" spans="27:37" ht="14.25" customHeight="1" x14ac:dyDescent="0.2"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</row>
    <row r="170" spans="27:37" ht="14.25" customHeight="1" x14ac:dyDescent="0.2"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</row>
    <row r="171" spans="27:37" ht="14.25" customHeight="1" x14ac:dyDescent="0.2"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</row>
    <row r="172" spans="27:37" ht="14.25" customHeight="1" x14ac:dyDescent="0.2"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</row>
    <row r="173" spans="27:37" ht="14.25" customHeight="1" x14ac:dyDescent="0.2"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</row>
    <row r="174" spans="27:37" ht="14.25" customHeight="1" x14ac:dyDescent="0.2"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</row>
    <row r="175" spans="27:37" ht="14.25" customHeight="1" x14ac:dyDescent="0.2"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</row>
    <row r="176" spans="27:37" ht="14.25" customHeight="1" x14ac:dyDescent="0.2"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</row>
    <row r="177" spans="27:37" ht="14.25" customHeight="1" x14ac:dyDescent="0.2"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</row>
    <row r="178" spans="27:37" ht="14.25" customHeight="1" x14ac:dyDescent="0.2"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</row>
    <row r="179" spans="27:37" ht="14.25" customHeight="1" x14ac:dyDescent="0.2"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</row>
    <row r="180" spans="27:37" ht="14.25" customHeight="1" x14ac:dyDescent="0.2"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</row>
    <row r="181" spans="27:37" ht="14.25" customHeight="1" x14ac:dyDescent="0.2"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</row>
    <row r="182" spans="27:37" ht="14.25" customHeight="1" x14ac:dyDescent="0.2"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</row>
    <row r="183" spans="27:37" ht="14.25" customHeight="1" x14ac:dyDescent="0.2"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</row>
    <row r="184" spans="27:37" ht="14.25" customHeight="1" x14ac:dyDescent="0.2"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</row>
    <row r="185" spans="27:37" ht="14.25" customHeight="1" x14ac:dyDescent="0.2"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</row>
    <row r="186" spans="27:37" ht="14.25" customHeight="1" x14ac:dyDescent="0.2"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</row>
    <row r="187" spans="27:37" ht="14.25" customHeight="1" x14ac:dyDescent="0.2"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</row>
    <row r="188" spans="27:37" ht="14.25" customHeight="1" x14ac:dyDescent="0.2"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</row>
    <row r="189" spans="27:37" ht="14.25" customHeight="1" x14ac:dyDescent="0.2"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</row>
    <row r="190" spans="27:37" ht="14.25" customHeight="1" x14ac:dyDescent="0.2"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</row>
    <row r="191" spans="27:37" ht="14.25" customHeight="1" x14ac:dyDescent="0.2"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</row>
    <row r="192" spans="27:37" ht="14.25" customHeight="1" x14ac:dyDescent="0.2"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</row>
    <row r="193" spans="27:37" ht="14.25" customHeight="1" x14ac:dyDescent="0.2"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</row>
    <row r="194" spans="27:37" ht="14.25" customHeight="1" x14ac:dyDescent="0.2"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</row>
    <row r="195" spans="27:37" ht="14.25" customHeight="1" x14ac:dyDescent="0.2"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</row>
    <row r="196" spans="27:37" ht="14.25" customHeight="1" x14ac:dyDescent="0.2"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</row>
    <row r="197" spans="27:37" ht="14.25" customHeight="1" x14ac:dyDescent="0.2"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</row>
    <row r="198" spans="27:37" ht="14.25" customHeight="1" x14ac:dyDescent="0.2"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</row>
    <row r="199" spans="27:37" ht="14.25" customHeight="1" x14ac:dyDescent="0.2"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</row>
    <row r="200" spans="27:37" ht="14.25" customHeight="1" x14ac:dyDescent="0.2"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</row>
    <row r="201" spans="27:37" ht="14.25" customHeight="1" x14ac:dyDescent="0.2"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</row>
    <row r="202" spans="27:37" ht="14.25" customHeight="1" x14ac:dyDescent="0.2"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</row>
    <row r="203" spans="27:37" ht="14.25" customHeight="1" x14ac:dyDescent="0.2"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</row>
    <row r="204" spans="27:37" ht="14.25" customHeight="1" x14ac:dyDescent="0.2"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</row>
    <row r="205" spans="27:37" ht="14.25" customHeight="1" x14ac:dyDescent="0.2"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</row>
    <row r="206" spans="27:37" ht="14.25" customHeight="1" x14ac:dyDescent="0.2"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</row>
    <row r="207" spans="27:37" ht="14.25" customHeight="1" x14ac:dyDescent="0.2"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</row>
    <row r="208" spans="27:37" ht="14.25" customHeight="1" x14ac:dyDescent="0.2"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</row>
    <row r="209" spans="27:37" ht="14.25" customHeight="1" x14ac:dyDescent="0.2"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</row>
    <row r="210" spans="27:37" ht="14.25" customHeight="1" x14ac:dyDescent="0.2"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</row>
    <row r="211" spans="27:37" ht="14.25" customHeight="1" x14ac:dyDescent="0.2"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</row>
    <row r="212" spans="27:37" ht="14.25" customHeight="1" x14ac:dyDescent="0.2"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</row>
    <row r="213" spans="27:37" ht="14.25" customHeight="1" x14ac:dyDescent="0.2"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</row>
    <row r="214" spans="27:37" ht="14.25" customHeight="1" x14ac:dyDescent="0.2"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</row>
    <row r="215" spans="27:37" ht="14.25" customHeight="1" x14ac:dyDescent="0.2"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</row>
    <row r="216" spans="27:37" ht="14.25" customHeight="1" x14ac:dyDescent="0.2"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</row>
    <row r="217" spans="27:37" ht="14.25" customHeight="1" x14ac:dyDescent="0.2"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</row>
    <row r="218" spans="27:37" ht="14.25" customHeight="1" x14ac:dyDescent="0.2"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</row>
    <row r="219" spans="27:37" ht="14.25" customHeight="1" x14ac:dyDescent="0.2"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</row>
    <row r="220" spans="27:37" ht="14.25" customHeight="1" x14ac:dyDescent="0.2"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</row>
    <row r="221" spans="27:37" ht="14.25" customHeight="1" x14ac:dyDescent="0.2"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</row>
    <row r="222" spans="27:37" ht="14.25" customHeight="1" x14ac:dyDescent="0.2"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</row>
    <row r="223" spans="27:37" ht="14.25" customHeight="1" x14ac:dyDescent="0.2"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</row>
    <row r="224" spans="27:37" ht="14.25" customHeight="1" x14ac:dyDescent="0.2"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</row>
    <row r="225" spans="27:37" ht="14.25" customHeight="1" x14ac:dyDescent="0.2"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</row>
    <row r="226" spans="27:37" ht="14.25" customHeight="1" x14ac:dyDescent="0.2"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</row>
    <row r="227" spans="27:37" ht="14.25" customHeight="1" x14ac:dyDescent="0.2"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</row>
    <row r="228" spans="27:37" ht="14.25" customHeight="1" x14ac:dyDescent="0.2"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</row>
    <row r="229" spans="27:37" ht="14.25" customHeight="1" x14ac:dyDescent="0.2"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</row>
    <row r="230" spans="27:37" ht="14.25" customHeight="1" x14ac:dyDescent="0.2"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</row>
    <row r="231" spans="27:37" ht="14.25" customHeight="1" x14ac:dyDescent="0.2"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</row>
    <row r="232" spans="27:37" ht="14.25" customHeight="1" x14ac:dyDescent="0.2"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</row>
    <row r="233" spans="27:37" ht="14.25" customHeight="1" x14ac:dyDescent="0.2"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</row>
    <row r="234" spans="27:37" ht="14.25" customHeight="1" x14ac:dyDescent="0.2"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</row>
    <row r="235" spans="27:37" ht="14.25" customHeight="1" x14ac:dyDescent="0.2"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</row>
    <row r="236" spans="27:37" ht="14.25" customHeight="1" x14ac:dyDescent="0.2"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</row>
    <row r="237" spans="27:37" ht="14.25" customHeight="1" x14ac:dyDescent="0.2"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</row>
    <row r="238" spans="27:37" ht="14.25" customHeight="1" x14ac:dyDescent="0.2"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</row>
    <row r="239" spans="27:37" ht="14.25" customHeight="1" x14ac:dyDescent="0.2"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</row>
    <row r="240" spans="27:37" ht="14.25" customHeight="1" x14ac:dyDescent="0.2"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</row>
    <row r="241" spans="27:37" ht="14.25" customHeight="1" x14ac:dyDescent="0.2"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</row>
    <row r="242" spans="27:37" ht="14.25" customHeight="1" x14ac:dyDescent="0.2"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</row>
    <row r="243" spans="27:37" ht="14.25" customHeight="1" x14ac:dyDescent="0.2"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</row>
    <row r="244" spans="27:37" ht="14.25" customHeight="1" x14ac:dyDescent="0.2"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</row>
    <row r="245" spans="27:37" ht="14.25" customHeight="1" x14ac:dyDescent="0.2"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</row>
    <row r="246" spans="27:37" ht="14.25" customHeight="1" x14ac:dyDescent="0.2"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</row>
    <row r="247" spans="27:37" ht="14.25" customHeight="1" x14ac:dyDescent="0.2"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</row>
    <row r="248" spans="27:37" ht="14.25" customHeight="1" x14ac:dyDescent="0.2"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</row>
    <row r="249" spans="27:37" ht="14.25" customHeight="1" x14ac:dyDescent="0.2"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</row>
    <row r="250" spans="27:37" ht="14.25" customHeight="1" x14ac:dyDescent="0.2"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</row>
    <row r="251" spans="27:37" ht="14.25" customHeight="1" x14ac:dyDescent="0.2"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</row>
    <row r="252" spans="27:37" ht="14.25" customHeight="1" x14ac:dyDescent="0.2"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</row>
    <row r="253" spans="27:37" ht="14.25" customHeight="1" x14ac:dyDescent="0.2"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</row>
    <row r="254" spans="27:37" ht="14.25" customHeight="1" x14ac:dyDescent="0.2"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</row>
    <row r="255" spans="27:37" ht="14.25" customHeight="1" x14ac:dyDescent="0.2"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</row>
    <row r="256" spans="27:37" ht="14.25" customHeight="1" x14ac:dyDescent="0.2"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</row>
    <row r="257" spans="27:37" ht="14.25" customHeight="1" x14ac:dyDescent="0.2"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</row>
    <row r="258" spans="27:37" ht="14.25" customHeight="1" x14ac:dyDescent="0.2"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</row>
    <row r="259" spans="27:37" ht="14.25" customHeight="1" x14ac:dyDescent="0.2"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</row>
    <row r="260" spans="27:37" ht="14.25" customHeight="1" x14ac:dyDescent="0.2"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</row>
    <row r="261" spans="27:37" ht="14.25" customHeight="1" x14ac:dyDescent="0.2"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</row>
    <row r="262" spans="27:37" ht="14.25" customHeight="1" x14ac:dyDescent="0.2"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</row>
    <row r="263" spans="27:37" ht="14.25" customHeight="1" x14ac:dyDescent="0.2"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</row>
    <row r="264" spans="27:37" ht="14.25" customHeight="1" x14ac:dyDescent="0.2"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</row>
    <row r="265" spans="27:37" ht="14.25" customHeight="1" x14ac:dyDescent="0.2"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</row>
    <row r="266" spans="27:37" ht="14.25" customHeight="1" x14ac:dyDescent="0.2"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</row>
    <row r="267" spans="27:37" ht="14.25" customHeight="1" x14ac:dyDescent="0.2"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</row>
    <row r="268" spans="27:37" ht="14.25" customHeight="1" x14ac:dyDescent="0.2"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</row>
    <row r="269" spans="27:37" ht="14.25" customHeight="1" x14ac:dyDescent="0.2"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</row>
    <row r="270" spans="27:37" ht="14.25" customHeight="1" x14ac:dyDescent="0.2"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</row>
    <row r="271" spans="27:37" ht="14.25" customHeight="1" x14ac:dyDescent="0.2"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</row>
    <row r="272" spans="27:37" ht="14.25" customHeight="1" x14ac:dyDescent="0.2"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</row>
    <row r="273" spans="27:37" ht="14.25" customHeight="1" x14ac:dyDescent="0.2"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</row>
    <row r="274" spans="27:37" ht="14.25" customHeight="1" x14ac:dyDescent="0.2"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</row>
    <row r="275" spans="27:37" ht="14.25" customHeight="1" x14ac:dyDescent="0.2"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</row>
    <row r="276" spans="27:37" ht="14.25" customHeight="1" x14ac:dyDescent="0.2"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</row>
    <row r="277" spans="27:37" ht="14.25" customHeight="1" x14ac:dyDescent="0.2"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</row>
    <row r="278" spans="27:37" ht="14.25" customHeight="1" x14ac:dyDescent="0.2"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</row>
    <row r="279" spans="27:37" ht="14.25" customHeight="1" x14ac:dyDescent="0.2"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</row>
    <row r="280" spans="27:37" ht="14.25" customHeight="1" x14ac:dyDescent="0.2"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</row>
    <row r="281" spans="27:37" ht="14.25" customHeight="1" x14ac:dyDescent="0.2"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</row>
    <row r="282" spans="27:37" ht="14.25" customHeight="1" x14ac:dyDescent="0.2"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</row>
    <row r="283" spans="27:37" ht="14.25" customHeight="1" x14ac:dyDescent="0.2"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</row>
    <row r="284" spans="27:37" ht="14.25" customHeight="1" x14ac:dyDescent="0.2"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</row>
    <row r="285" spans="27:37" ht="14.25" customHeight="1" x14ac:dyDescent="0.2"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</row>
    <row r="286" spans="27:37" ht="14.25" customHeight="1" x14ac:dyDescent="0.2"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</row>
    <row r="287" spans="27:37" ht="14.25" customHeight="1" x14ac:dyDescent="0.2"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</row>
    <row r="288" spans="27:37" ht="14.25" customHeight="1" x14ac:dyDescent="0.2"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</row>
    <row r="289" spans="27:37" ht="14.25" customHeight="1" x14ac:dyDescent="0.2"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</row>
    <row r="290" spans="27:37" ht="14.25" customHeight="1" x14ac:dyDescent="0.2"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</row>
    <row r="291" spans="27:37" ht="14.25" customHeight="1" x14ac:dyDescent="0.2"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</row>
    <row r="292" spans="27:37" ht="14.25" customHeight="1" x14ac:dyDescent="0.2"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</row>
    <row r="293" spans="27:37" ht="14.25" customHeight="1" x14ac:dyDescent="0.2"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</row>
    <row r="294" spans="27:37" ht="14.25" customHeight="1" x14ac:dyDescent="0.2"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</row>
    <row r="295" spans="27:37" ht="14.25" customHeight="1" x14ac:dyDescent="0.2"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</row>
    <row r="296" spans="27:37" ht="14.25" customHeight="1" x14ac:dyDescent="0.2"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</row>
    <row r="297" spans="27:37" ht="14.25" customHeight="1" x14ac:dyDescent="0.2"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</row>
    <row r="298" spans="27:37" ht="14.25" customHeight="1" x14ac:dyDescent="0.2"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</row>
    <row r="299" spans="27:37" ht="14.25" customHeight="1" x14ac:dyDescent="0.2"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</row>
    <row r="300" spans="27:37" ht="14.25" customHeight="1" x14ac:dyDescent="0.2"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</row>
    <row r="301" spans="27:37" ht="14.25" customHeight="1" x14ac:dyDescent="0.2"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</row>
    <row r="302" spans="27:37" ht="14.25" customHeight="1" x14ac:dyDescent="0.2"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</row>
    <row r="303" spans="27:37" ht="14.25" customHeight="1" x14ac:dyDescent="0.2"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</row>
    <row r="304" spans="27:37" ht="14.25" customHeight="1" x14ac:dyDescent="0.2"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</row>
    <row r="305" spans="27:37" ht="14.25" customHeight="1" x14ac:dyDescent="0.2"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</row>
    <row r="306" spans="27:37" ht="14.25" customHeight="1" x14ac:dyDescent="0.2"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</row>
    <row r="307" spans="27:37" ht="14.25" customHeight="1" x14ac:dyDescent="0.2"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</row>
    <row r="308" spans="27:37" ht="14.25" customHeight="1" x14ac:dyDescent="0.2"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</row>
    <row r="309" spans="27:37" ht="14.25" customHeight="1" x14ac:dyDescent="0.2"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</row>
    <row r="310" spans="27:37" ht="14.25" customHeight="1" x14ac:dyDescent="0.2"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</row>
    <row r="311" spans="27:37" ht="14.25" customHeight="1" x14ac:dyDescent="0.2"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</row>
    <row r="312" spans="27:37" ht="14.25" customHeight="1" x14ac:dyDescent="0.2"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</row>
    <row r="313" spans="27:37" ht="14.25" customHeight="1" x14ac:dyDescent="0.2"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</row>
    <row r="314" spans="27:37" ht="14.25" customHeight="1" x14ac:dyDescent="0.2"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</row>
    <row r="315" spans="27:37" ht="14.25" customHeight="1" x14ac:dyDescent="0.2"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</row>
    <row r="316" spans="27:37" ht="14.25" customHeight="1" x14ac:dyDescent="0.2"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</row>
    <row r="317" spans="27:37" ht="14.25" customHeight="1" x14ac:dyDescent="0.2"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</row>
    <row r="318" spans="27:37" ht="14.25" customHeight="1" x14ac:dyDescent="0.2"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</row>
    <row r="319" spans="27:37" ht="14.25" customHeight="1" x14ac:dyDescent="0.2"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</row>
    <row r="320" spans="27:37" ht="14.25" customHeight="1" x14ac:dyDescent="0.2"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</row>
    <row r="321" spans="27:37" ht="14.25" customHeight="1" x14ac:dyDescent="0.2"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</row>
    <row r="322" spans="27:37" ht="14.25" customHeight="1" x14ac:dyDescent="0.2"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</row>
    <row r="323" spans="27:37" ht="14.25" customHeight="1" x14ac:dyDescent="0.2"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</row>
    <row r="324" spans="27:37" ht="14.25" customHeight="1" x14ac:dyDescent="0.2"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</row>
    <row r="325" spans="27:37" ht="14.25" customHeight="1" x14ac:dyDescent="0.2"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</row>
    <row r="326" spans="27:37" ht="14.25" customHeight="1" x14ac:dyDescent="0.2"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</row>
    <row r="327" spans="27:37" ht="14.25" customHeight="1" x14ac:dyDescent="0.2"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</row>
    <row r="328" spans="27:37" ht="14.25" customHeight="1" x14ac:dyDescent="0.2"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</row>
    <row r="329" spans="27:37" ht="14.25" customHeight="1" x14ac:dyDescent="0.2"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</row>
    <row r="330" spans="27:37" ht="14.25" customHeight="1" x14ac:dyDescent="0.2"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</row>
    <row r="331" spans="27:37" ht="14.25" customHeight="1" x14ac:dyDescent="0.2"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</row>
    <row r="332" spans="27:37" ht="14.25" customHeight="1" x14ac:dyDescent="0.2"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</row>
    <row r="333" spans="27:37" ht="14.25" customHeight="1" x14ac:dyDescent="0.2"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</row>
    <row r="334" spans="27:37" ht="14.25" customHeight="1" x14ac:dyDescent="0.2"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</row>
    <row r="335" spans="27:37" ht="14.25" customHeight="1" x14ac:dyDescent="0.2"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</row>
    <row r="336" spans="27:37" ht="14.25" customHeight="1" x14ac:dyDescent="0.2"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</row>
    <row r="337" spans="27:37" ht="14.25" customHeight="1" x14ac:dyDescent="0.2"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</row>
    <row r="338" spans="27:37" ht="14.25" customHeight="1" x14ac:dyDescent="0.2"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</row>
    <row r="339" spans="27:37" ht="14.25" customHeight="1" x14ac:dyDescent="0.2"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</row>
    <row r="340" spans="27:37" ht="14.25" customHeight="1" x14ac:dyDescent="0.2"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</row>
    <row r="341" spans="27:37" ht="14.25" customHeight="1" x14ac:dyDescent="0.2"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</row>
    <row r="342" spans="27:37" ht="14.25" customHeight="1" x14ac:dyDescent="0.2"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</row>
    <row r="343" spans="27:37" ht="14.25" customHeight="1" x14ac:dyDescent="0.2"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</row>
    <row r="344" spans="27:37" ht="14.25" customHeight="1" x14ac:dyDescent="0.2"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</row>
    <row r="345" spans="27:37" ht="14.25" customHeight="1" x14ac:dyDescent="0.2"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</row>
    <row r="346" spans="27:37" ht="14.25" customHeight="1" x14ac:dyDescent="0.2"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</row>
    <row r="347" spans="27:37" ht="14.25" customHeight="1" x14ac:dyDescent="0.2"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</row>
    <row r="348" spans="27:37" ht="14.25" customHeight="1" x14ac:dyDescent="0.2"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</row>
    <row r="349" spans="27:37" ht="14.25" customHeight="1" x14ac:dyDescent="0.2"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</row>
    <row r="350" spans="27:37" ht="14.25" customHeight="1" x14ac:dyDescent="0.2"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</row>
    <row r="351" spans="27:37" ht="14.25" customHeight="1" x14ac:dyDescent="0.2"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</row>
    <row r="352" spans="27:37" ht="14.25" customHeight="1" x14ac:dyDescent="0.2"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</row>
    <row r="353" spans="27:37" ht="14.25" customHeight="1" x14ac:dyDescent="0.2"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</row>
    <row r="354" spans="27:37" ht="14.25" customHeight="1" x14ac:dyDescent="0.2"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</row>
    <row r="355" spans="27:37" ht="14.25" customHeight="1" x14ac:dyDescent="0.2"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</row>
    <row r="356" spans="27:37" ht="14.25" customHeight="1" x14ac:dyDescent="0.2"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</row>
    <row r="357" spans="27:37" ht="14.25" customHeight="1" x14ac:dyDescent="0.2"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</row>
    <row r="358" spans="27:37" ht="14.25" customHeight="1" x14ac:dyDescent="0.2"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</row>
    <row r="359" spans="27:37" ht="14.25" customHeight="1" x14ac:dyDescent="0.2"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</row>
    <row r="360" spans="27:37" ht="14.25" customHeight="1" x14ac:dyDescent="0.2"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</row>
    <row r="361" spans="27:37" ht="14.25" customHeight="1" x14ac:dyDescent="0.2"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</row>
    <row r="362" spans="27:37" ht="14.25" customHeight="1" x14ac:dyDescent="0.2"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</row>
    <row r="363" spans="27:37" ht="14.25" customHeight="1" x14ac:dyDescent="0.2"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</row>
    <row r="364" spans="27:37" ht="14.25" customHeight="1" x14ac:dyDescent="0.2"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</row>
    <row r="365" spans="27:37" ht="14.25" customHeight="1" x14ac:dyDescent="0.2"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</row>
    <row r="366" spans="27:37" ht="14.25" customHeight="1" x14ac:dyDescent="0.2"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</row>
    <row r="367" spans="27:37" ht="14.25" customHeight="1" x14ac:dyDescent="0.2"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</row>
    <row r="368" spans="27:37" ht="14.25" customHeight="1" x14ac:dyDescent="0.2"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</row>
    <row r="369" spans="27:37" ht="14.25" customHeight="1" x14ac:dyDescent="0.2"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</row>
    <row r="370" spans="27:37" ht="14.25" customHeight="1" x14ac:dyDescent="0.2"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</row>
    <row r="371" spans="27:37" ht="14.25" customHeight="1" x14ac:dyDescent="0.2"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</row>
    <row r="372" spans="27:37" ht="14.25" customHeight="1" x14ac:dyDescent="0.2"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</row>
    <row r="373" spans="27:37" ht="14.25" customHeight="1" x14ac:dyDescent="0.2"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</row>
    <row r="374" spans="27:37" ht="14.25" customHeight="1" x14ac:dyDescent="0.2"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</row>
    <row r="375" spans="27:37" ht="14.25" customHeight="1" x14ac:dyDescent="0.2"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</row>
    <row r="376" spans="27:37" ht="14.25" customHeight="1" x14ac:dyDescent="0.2"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</row>
    <row r="377" spans="27:37" ht="14.25" customHeight="1" x14ac:dyDescent="0.2"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</row>
    <row r="378" spans="27:37" ht="14.25" customHeight="1" x14ac:dyDescent="0.2"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</row>
    <row r="379" spans="27:37" ht="14.25" customHeight="1" x14ac:dyDescent="0.2"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</row>
    <row r="380" spans="27:37" ht="14.25" customHeight="1" x14ac:dyDescent="0.2"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</row>
    <row r="381" spans="27:37" ht="14.25" customHeight="1" x14ac:dyDescent="0.2"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</row>
    <row r="382" spans="27:37" ht="14.25" customHeight="1" x14ac:dyDescent="0.2"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</row>
    <row r="383" spans="27:37" ht="14.25" customHeight="1" x14ac:dyDescent="0.2"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</row>
    <row r="384" spans="27:37" ht="14.25" customHeight="1" x14ac:dyDescent="0.2"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</row>
    <row r="385" spans="27:37" ht="14.25" customHeight="1" x14ac:dyDescent="0.2"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</row>
    <row r="386" spans="27:37" ht="14.25" customHeight="1" x14ac:dyDescent="0.2"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</row>
    <row r="387" spans="27:37" ht="14.25" customHeight="1" x14ac:dyDescent="0.2"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</row>
    <row r="388" spans="27:37" ht="14.25" customHeight="1" x14ac:dyDescent="0.2"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</row>
    <row r="389" spans="27:37" ht="14.25" customHeight="1" x14ac:dyDescent="0.2"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</row>
    <row r="390" spans="27:37" ht="14.25" customHeight="1" x14ac:dyDescent="0.2"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</row>
    <row r="391" spans="27:37" ht="14.25" customHeight="1" x14ac:dyDescent="0.2"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</row>
    <row r="392" spans="27:37" ht="14.25" customHeight="1" x14ac:dyDescent="0.2"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</row>
    <row r="393" spans="27:37" ht="14.25" customHeight="1" x14ac:dyDescent="0.2"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</row>
    <row r="394" spans="27:37" ht="14.25" customHeight="1" x14ac:dyDescent="0.2"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</row>
    <row r="395" spans="27:37" ht="14.25" customHeight="1" x14ac:dyDescent="0.2"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</row>
    <row r="396" spans="27:37" ht="14.25" customHeight="1" x14ac:dyDescent="0.2"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</row>
    <row r="397" spans="27:37" ht="14.25" customHeight="1" x14ac:dyDescent="0.2"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</row>
    <row r="398" spans="27:37" ht="14.25" customHeight="1" x14ac:dyDescent="0.2"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</row>
    <row r="399" spans="27:37" ht="14.25" customHeight="1" x14ac:dyDescent="0.2"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</row>
    <row r="400" spans="27:37" ht="14.25" customHeight="1" x14ac:dyDescent="0.2"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</row>
    <row r="401" spans="27:37" ht="14.25" customHeight="1" x14ac:dyDescent="0.2"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</row>
    <row r="402" spans="27:37" ht="14.25" customHeight="1" x14ac:dyDescent="0.2"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</row>
    <row r="403" spans="27:37" ht="14.25" customHeight="1" x14ac:dyDescent="0.2"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</row>
    <row r="404" spans="27:37" ht="14.25" customHeight="1" x14ac:dyDescent="0.2"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</row>
    <row r="405" spans="27:37" ht="14.25" customHeight="1" x14ac:dyDescent="0.2"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</row>
    <row r="406" spans="27:37" ht="14.25" customHeight="1" x14ac:dyDescent="0.2"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</row>
    <row r="407" spans="27:37" ht="14.25" customHeight="1" x14ac:dyDescent="0.2"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</row>
    <row r="408" spans="27:37" ht="14.25" customHeight="1" x14ac:dyDescent="0.2"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</row>
    <row r="409" spans="27:37" ht="14.25" customHeight="1" x14ac:dyDescent="0.2"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</row>
    <row r="410" spans="27:37" ht="14.25" customHeight="1" x14ac:dyDescent="0.2"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</row>
    <row r="411" spans="27:37" ht="14.25" customHeight="1" x14ac:dyDescent="0.2"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</row>
    <row r="412" spans="27:37" ht="14.25" customHeight="1" x14ac:dyDescent="0.2"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</row>
    <row r="413" spans="27:37" ht="14.25" customHeight="1" x14ac:dyDescent="0.2"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</row>
    <row r="414" spans="27:37" ht="14.25" customHeight="1" x14ac:dyDescent="0.2"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</row>
    <row r="415" spans="27:37" ht="14.25" customHeight="1" x14ac:dyDescent="0.2"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</row>
    <row r="416" spans="27:37" ht="14.25" customHeight="1" x14ac:dyDescent="0.2"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</row>
    <row r="417" spans="27:37" ht="14.25" customHeight="1" x14ac:dyDescent="0.2"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</row>
    <row r="418" spans="27:37" ht="14.25" customHeight="1" x14ac:dyDescent="0.2"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</row>
    <row r="419" spans="27:37" ht="14.25" customHeight="1" x14ac:dyDescent="0.2"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</row>
    <row r="420" spans="27:37" ht="14.25" customHeight="1" x14ac:dyDescent="0.2"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</row>
    <row r="421" spans="27:37" ht="14.25" customHeight="1" x14ac:dyDescent="0.2"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</row>
    <row r="422" spans="27:37" ht="14.25" customHeight="1" x14ac:dyDescent="0.2"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</row>
    <row r="423" spans="27:37" ht="14.25" customHeight="1" x14ac:dyDescent="0.2"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</row>
    <row r="424" spans="27:37" ht="14.25" customHeight="1" x14ac:dyDescent="0.2"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</row>
    <row r="425" spans="27:37" ht="14.25" customHeight="1" x14ac:dyDescent="0.2"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</row>
    <row r="426" spans="27:37" ht="14.25" customHeight="1" x14ac:dyDescent="0.2"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</row>
    <row r="427" spans="27:37" ht="14.25" customHeight="1" x14ac:dyDescent="0.2"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</row>
    <row r="428" spans="27:37" ht="14.25" customHeight="1" x14ac:dyDescent="0.2"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</row>
    <row r="429" spans="27:37" ht="14.25" customHeight="1" x14ac:dyDescent="0.2"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</row>
    <row r="430" spans="27:37" ht="14.25" customHeight="1" x14ac:dyDescent="0.2"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</row>
    <row r="431" spans="27:37" ht="14.25" customHeight="1" x14ac:dyDescent="0.2"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</row>
    <row r="432" spans="27:37" ht="14.25" customHeight="1" x14ac:dyDescent="0.2"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</row>
    <row r="433" spans="27:37" ht="14.25" customHeight="1" x14ac:dyDescent="0.2"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</row>
    <row r="434" spans="27:37" ht="14.25" customHeight="1" x14ac:dyDescent="0.2"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</row>
    <row r="435" spans="27:37" ht="14.25" customHeight="1" x14ac:dyDescent="0.2"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</row>
    <row r="436" spans="27:37" ht="14.25" customHeight="1" x14ac:dyDescent="0.2"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</row>
    <row r="437" spans="27:37" ht="14.25" customHeight="1" x14ac:dyDescent="0.2"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</row>
    <row r="438" spans="27:37" ht="14.25" customHeight="1" x14ac:dyDescent="0.2"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</row>
    <row r="439" spans="27:37" ht="14.25" customHeight="1" x14ac:dyDescent="0.2"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</row>
    <row r="440" spans="27:37" ht="14.25" customHeight="1" x14ac:dyDescent="0.2"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</row>
    <row r="441" spans="27:37" ht="14.25" customHeight="1" x14ac:dyDescent="0.2"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</row>
    <row r="442" spans="27:37" ht="14.25" customHeight="1" x14ac:dyDescent="0.2"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</row>
    <row r="443" spans="27:37" ht="14.25" customHeight="1" x14ac:dyDescent="0.2"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</row>
    <row r="444" spans="27:37" ht="14.25" customHeight="1" x14ac:dyDescent="0.2"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</row>
    <row r="445" spans="27:37" ht="14.25" customHeight="1" x14ac:dyDescent="0.2"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</row>
    <row r="446" spans="27:37" ht="14.25" customHeight="1" x14ac:dyDescent="0.2"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</row>
    <row r="447" spans="27:37" ht="14.25" customHeight="1" x14ac:dyDescent="0.2"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</row>
    <row r="448" spans="27:37" ht="14.25" customHeight="1" x14ac:dyDescent="0.2"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</row>
    <row r="449" spans="27:37" ht="14.25" customHeight="1" x14ac:dyDescent="0.2"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</row>
    <row r="450" spans="27:37" ht="14.25" customHeight="1" x14ac:dyDescent="0.2"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</row>
    <row r="451" spans="27:37" ht="14.25" customHeight="1" x14ac:dyDescent="0.2"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</row>
    <row r="452" spans="27:37" ht="14.25" customHeight="1" x14ac:dyDescent="0.2"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</row>
    <row r="453" spans="27:37" ht="14.25" customHeight="1" x14ac:dyDescent="0.2"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</row>
    <row r="454" spans="27:37" ht="14.25" customHeight="1" x14ac:dyDescent="0.2"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</row>
    <row r="455" spans="27:37" ht="14.25" customHeight="1" x14ac:dyDescent="0.2"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</row>
    <row r="456" spans="27:37" ht="14.25" customHeight="1" x14ac:dyDescent="0.2"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</row>
    <row r="457" spans="27:37" ht="14.25" customHeight="1" x14ac:dyDescent="0.2"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</row>
    <row r="458" spans="27:37" ht="14.25" customHeight="1" x14ac:dyDescent="0.2"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</row>
    <row r="459" spans="27:37" ht="14.25" customHeight="1" x14ac:dyDescent="0.2"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</row>
    <row r="460" spans="27:37" ht="14.25" customHeight="1" x14ac:dyDescent="0.2"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</row>
    <row r="461" spans="27:37" ht="14.25" customHeight="1" x14ac:dyDescent="0.2"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</row>
    <row r="462" spans="27:37" ht="14.25" customHeight="1" x14ac:dyDescent="0.2"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</row>
    <row r="463" spans="27:37" ht="14.25" customHeight="1" x14ac:dyDescent="0.2"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</row>
    <row r="464" spans="27:37" ht="14.25" customHeight="1" x14ac:dyDescent="0.2"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</row>
    <row r="465" spans="27:37" ht="14.25" customHeight="1" x14ac:dyDescent="0.2"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</row>
    <row r="466" spans="27:37" ht="14.25" customHeight="1" x14ac:dyDescent="0.2"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</row>
    <row r="467" spans="27:37" ht="14.25" customHeight="1" x14ac:dyDescent="0.2"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</row>
    <row r="468" spans="27:37" ht="14.25" customHeight="1" x14ac:dyDescent="0.2"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</row>
    <row r="469" spans="27:37" ht="14.25" customHeight="1" x14ac:dyDescent="0.2"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</row>
    <row r="470" spans="27:37" ht="14.25" customHeight="1" x14ac:dyDescent="0.2"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</row>
    <row r="471" spans="27:37" ht="14.25" customHeight="1" x14ac:dyDescent="0.2"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</row>
    <row r="472" spans="27:37" ht="14.25" customHeight="1" x14ac:dyDescent="0.2"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</row>
    <row r="473" spans="27:37" ht="14.25" customHeight="1" x14ac:dyDescent="0.2"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</row>
    <row r="474" spans="27:37" ht="14.25" customHeight="1" x14ac:dyDescent="0.2"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</row>
    <row r="475" spans="27:37" ht="14.25" customHeight="1" x14ac:dyDescent="0.2"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</row>
    <row r="476" spans="27:37" ht="14.25" customHeight="1" x14ac:dyDescent="0.2"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</row>
    <row r="477" spans="27:37" ht="14.25" customHeight="1" x14ac:dyDescent="0.2"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</row>
    <row r="478" spans="27:37" ht="14.25" customHeight="1" x14ac:dyDescent="0.2"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</row>
    <row r="479" spans="27:37" ht="14.25" customHeight="1" x14ac:dyDescent="0.2"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</row>
    <row r="480" spans="27:37" ht="14.25" customHeight="1" x14ac:dyDescent="0.2"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</row>
    <row r="481" spans="27:37" ht="14.25" customHeight="1" x14ac:dyDescent="0.2"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</row>
    <row r="482" spans="27:37" ht="14.25" customHeight="1" x14ac:dyDescent="0.2"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</row>
    <row r="483" spans="27:37" ht="14.25" customHeight="1" x14ac:dyDescent="0.2"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</row>
    <row r="484" spans="27:37" ht="14.25" customHeight="1" x14ac:dyDescent="0.2"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</row>
    <row r="485" spans="27:37" ht="14.25" customHeight="1" x14ac:dyDescent="0.2"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</row>
    <row r="486" spans="27:37" ht="14.25" customHeight="1" x14ac:dyDescent="0.2"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</row>
    <row r="487" spans="27:37" ht="14.25" customHeight="1" x14ac:dyDescent="0.2"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</row>
    <row r="488" spans="27:37" ht="14.25" customHeight="1" x14ac:dyDescent="0.2"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</row>
    <row r="489" spans="27:37" ht="14.25" customHeight="1" x14ac:dyDescent="0.2"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</row>
    <row r="490" spans="27:37" ht="14.25" customHeight="1" x14ac:dyDescent="0.2"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</row>
    <row r="491" spans="27:37" ht="14.25" customHeight="1" x14ac:dyDescent="0.2"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</row>
    <row r="492" spans="27:37" ht="14.25" customHeight="1" x14ac:dyDescent="0.2"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</row>
    <row r="493" spans="27:37" ht="14.25" customHeight="1" x14ac:dyDescent="0.2"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</row>
    <row r="494" spans="27:37" ht="14.25" customHeight="1" x14ac:dyDescent="0.2"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</row>
    <row r="495" spans="27:37" ht="14.25" customHeight="1" x14ac:dyDescent="0.2"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</row>
    <row r="496" spans="27:37" ht="14.25" customHeight="1" x14ac:dyDescent="0.2"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</row>
    <row r="497" spans="27:37" ht="14.25" customHeight="1" x14ac:dyDescent="0.2"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</row>
    <row r="498" spans="27:37" ht="14.25" customHeight="1" x14ac:dyDescent="0.2"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</row>
    <row r="499" spans="27:37" ht="14.25" customHeight="1" x14ac:dyDescent="0.2"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</row>
    <row r="500" spans="27:37" ht="14.25" customHeight="1" x14ac:dyDescent="0.2"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</row>
    <row r="501" spans="27:37" ht="14.25" customHeight="1" x14ac:dyDescent="0.2"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</row>
    <row r="502" spans="27:37" ht="14.25" customHeight="1" x14ac:dyDescent="0.2"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</row>
    <row r="503" spans="27:37" ht="14.25" customHeight="1" x14ac:dyDescent="0.2"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</row>
    <row r="504" spans="27:37" ht="14.25" customHeight="1" x14ac:dyDescent="0.2"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</row>
    <row r="505" spans="27:37" ht="14.25" customHeight="1" x14ac:dyDescent="0.2"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</row>
    <row r="506" spans="27:37" ht="14.25" customHeight="1" x14ac:dyDescent="0.2"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</row>
    <row r="507" spans="27:37" ht="14.25" customHeight="1" x14ac:dyDescent="0.2"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</row>
    <row r="508" spans="27:37" ht="14.25" customHeight="1" x14ac:dyDescent="0.2"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</row>
    <row r="509" spans="27:37" ht="14.25" customHeight="1" x14ac:dyDescent="0.2"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</row>
    <row r="510" spans="27:37" ht="14.25" customHeight="1" x14ac:dyDescent="0.2"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</row>
    <row r="511" spans="27:37" ht="14.25" customHeight="1" x14ac:dyDescent="0.2"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</row>
    <row r="512" spans="27:37" ht="14.25" customHeight="1" x14ac:dyDescent="0.2"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</row>
    <row r="513" spans="27:37" ht="14.25" customHeight="1" x14ac:dyDescent="0.2"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</row>
    <row r="514" spans="27:37" ht="14.25" customHeight="1" x14ac:dyDescent="0.2"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</row>
    <row r="515" spans="27:37" ht="14.25" customHeight="1" x14ac:dyDescent="0.2"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</row>
    <row r="516" spans="27:37" ht="14.25" customHeight="1" x14ac:dyDescent="0.2"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</row>
    <row r="517" spans="27:37" ht="14.25" customHeight="1" x14ac:dyDescent="0.2"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</row>
    <row r="518" spans="27:37" ht="14.25" customHeight="1" x14ac:dyDescent="0.2"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</row>
    <row r="519" spans="27:37" ht="14.25" customHeight="1" x14ac:dyDescent="0.2"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</row>
    <row r="520" spans="27:37" ht="14.25" customHeight="1" x14ac:dyDescent="0.2"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</row>
    <row r="521" spans="27:37" ht="14.25" customHeight="1" x14ac:dyDescent="0.2"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</row>
    <row r="522" spans="27:37" ht="14.25" customHeight="1" x14ac:dyDescent="0.2"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</row>
    <row r="523" spans="27:37" ht="14.25" customHeight="1" x14ac:dyDescent="0.2"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</row>
    <row r="524" spans="27:37" ht="14.25" customHeight="1" x14ac:dyDescent="0.2"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</row>
    <row r="525" spans="27:37" ht="14.25" customHeight="1" x14ac:dyDescent="0.2"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</row>
    <row r="526" spans="27:37" ht="14.25" customHeight="1" x14ac:dyDescent="0.2"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</row>
    <row r="527" spans="27:37" ht="14.25" customHeight="1" x14ac:dyDescent="0.2"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</row>
    <row r="528" spans="27:37" ht="14.25" customHeight="1" x14ac:dyDescent="0.2"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</row>
    <row r="529" spans="27:37" ht="14.25" customHeight="1" x14ac:dyDescent="0.2"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</row>
    <row r="530" spans="27:37" ht="14.25" customHeight="1" x14ac:dyDescent="0.2"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</row>
    <row r="531" spans="27:37" ht="14.25" customHeight="1" x14ac:dyDescent="0.2"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</row>
    <row r="532" spans="27:37" ht="14.25" customHeight="1" x14ac:dyDescent="0.2"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</row>
    <row r="533" spans="27:37" ht="14.25" customHeight="1" x14ac:dyDescent="0.2"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</row>
    <row r="534" spans="27:37" ht="14.25" customHeight="1" x14ac:dyDescent="0.2"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</row>
    <row r="535" spans="27:37" ht="14.25" customHeight="1" x14ac:dyDescent="0.2"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</row>
    <row r="536" spans="27:37" ht="14.25" customHeight="1" x14ac:dyDescent="0.2"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</row>
    <row r="537" spans="27:37" ht="14.25" customHeight="1" x14ac:dyDescent="0.2"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</row>
    <row r="538" spans="27:37" ht="14.25" customHeight="1" x14ac:dyDescent="0.2"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</row>
    <row r="539" spans="27:37" ht="14.25" customHeight="1" x14ac:dyDescent="0.2"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</row>
    <row r="540" spans="27:37" ht="14.25" customHeight="1" x14ac:dyDescent="0.2"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</row>
    <row r="541" spans="27:37" ht="14.25" customHeight="1" x14ac:dyDescent="0.2"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</row>
    <row r="542" spans="27:37" ht="14.25" customHeight="1" x14ac:dyDescent="0.2"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</row>
    <row r="543" spans="27:37" ht="14.25" customHeight="1" x14ac:dyDescent="0.2"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</row>
    <row r="544" spans="27:37" ht="14.25" customHeight="1" x14ac:dyDescent="0.2"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</row>
    <row r="545" spans="27:37" ht="14.25" customHeight="1" x14ac:dyDescent="0.2"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</row>
    <row r="546" spans="27:37" ht="14.25" customHeight="1" x14ac:dyDescent="0.2"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</row>
    <row r="547" spans="27:37" ht="14.25" customHeight="1" x14ac:dyDescent="0.2"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</row>
    <row r="548" spans="27:37" ht="14.25" customHeight="1" x14ac:dyDescent="0.2"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</row>
    <row r="549" spans="27:37" ht="14.25" customHeight="1" x14ac:dyDescent="0.2"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</row>
    <row r="550" spans="27:37" ht="14.25" customHeight="1" x14ac:dyDescent="0.2"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</row>
    <row r="551" spans="27:37" ht="14.25" customHeight="1" x14ac:dyDescent="0.2"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</row>
    <row r="552" spans="27:37" ht="14.25" customHeight="1" x14ac:dyDescent="0.2"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</row>
    <row r="553" spans="27:37" ht="14.25" customHeight="1" x14ac:dyDescent="0.2"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</row>
    <row r="554" spans="27:37" ht="14.25" customHeight="1" x14ac:dyDescent="0.2"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</row>
    <row r="555" spans="27:37" ht="14.25" customHeight="1" x14ac:dyDescent="0.2"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</row>
    <row r="556" spans="27:37" ht="14.25" customHeight="1" x14ac:dyDescent="0.2"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</row>
    <row r="557" spans="27:37" ht="14.25" customHeight="1" x14ac:dyDescent="0.2"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</row>
    <row r="558" spans="27:37" ht="14.25" customHeight="1" x14ac:dyDescent="0.2"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</row>
    <row r="559" spans="27:37" ht="14.25" customHeight="1" x14ac:dyDescent="0.2"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</row>
    <row r="560" spans="27:37" ht="14.25" customHeight="1" x14ac:dyDescent="0.2"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</row>
    <row r="561" spans="27:37" ht="14.25" customHeight="1" x14ac:dyDescent="0.2"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</row>
    <row r="562" spans="27:37" ht="14.25" customHeight="1" x14ac:dyDescent="0.2"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</row>
    <row r="563" spans="27:37" ht="14.25" customHeight="1" x14ac:dyDescent="0.2"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</row>
    <row r="564" spans="27:37" ht="14.25" customHeight="1" x14ac:dyDescent="0.2"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</row>
    <row r="565" spans="27:37" ht="14.25" customHeight="1" x14ac:dyDescent="0.2"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</row>
    <row r="566" spans="27:37" ht="14.25" customHeight="1" x14ac:dyDescent="0.2"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</row>
    <row r="567" spans="27:37" ht="14.25" customHeight="1" x14ac:dyDescent="0.2"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</row>
    <row r="568" spans="27:37" ht="14.25" customHeight="1" x14ac:dyDescent="0.2"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</row>
    <row r="569" spans="27:37" ht="14.25" customHeight="1" x14ac:dyDescent="0.2"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</row>
    <row r="570" spans="27:37" ht="14.25" customHeight="1" x14ac:dyDescent="0.2"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</row>
    <row r="571" spans="27:37" ht="14.25" customHeight="1" x14ac:dyDescent="0.2"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</row>
    <row r="572" spans="27:37" ht="14.25" customHeight="1" x14ac:dyDescent="0.2"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</row>
    <row r="573" spans="27:37" ht="14.25" customHeight="1" x14ac:dyDescent="0.2"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</row>
    <row r="574" spans="27:37" ht="14.25" customHeight="1" x14ac:dyDescent="0.2"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</row>
    <row r="575" spans="27:37" ht="14.25" customHeight="1" x14ac:dyDescent="0.2"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</row>
    <row r="576" spans="27:37" ht="14.25" customHeight="1" x14ac:dyDescent="0.2"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</row>
    <row r="577" spans="27:37" ht="14.25" customHeight="1" x14ac:dyDescent="0.2"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</row>
    <row r="578" spans="27:37" ht="14.25" customHeight="1" x14ac:dyDescent="0.2"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</row>
    <row r="579" spans="27:37" ht="14.25" customHeight="1" x14ac:dyDescent="0.2"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</row>
    <row r="580" spans="27:37" ht="14.25" customHeight="1" x14ac:dyDescent="0.2"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</row>
    <row r="581" spans="27:37" ht="14.25" customHeight="1" x14ac:dyDescent="0.2"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</row>
    <row r="582" spans="27:37" ht="14.25" customHeight="1" x14ac:dyDescent="0.2"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</row>
    <row r="583" spans="27:37" ht="14.25" customHeight="1" x14ac:dyDescent="0.2"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</row>
    <row r="584" spans="27:37" ht="14.25" customHeight="1" x14ac:dyDescent="0.2"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</row>
    <row r="585" spans="27:37" ht="14.25" customHeight="1" x14ac:dyDescent="0.2"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</row>
    <row r="586" spans="27:37" ht="14.25" customHeight="1" x14ac:dyDescent="0.2"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</row>
    <row r="587" spans="27:37" ht="14.25" customHeight="1" x14ac:dyDescent="0.2"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</row>
    <row r="588" spans="27:37" ht="14.25" customHeight="1" x14ac:dyDescent="0.2"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</row>
    <row r="589" spans="27:37" ht="14.25" customHeight="1" x14ac:dyDescent="0.2"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</row>
    <row r="590" spans="27:37" ht="14.25" customHeight="1" x14ac:dyDescent="0.2"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</row>
    <row r="591" spans="27:37" ht="14.25" customHeight="1" x14ac:dyDescent="0.2"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</row>
    <row r="592" spans="27:37" ht="14.25" customHeight="1" x14ac:dyDescent="0.2"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</row>
    <row r="593" spans="27:37" ht="14.25" customHeight="1" x14ac:dyDescent="0.2"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</row>
    <row r="594" spans="27:37" ht="14.25" customHeight="1" x14ac:dyDescent="0.2"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</row>
    <row r="595" spans="27:37" ht="14.25" customHeight="1" x14ac:dyDescent="0.2"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</row>
    <row r="596" spans="27:37" ht="14.25" customHeight="1" x14ac:dyDescent="0.2"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</row>
    <row r="597" spans="27:37" ht="14.25" customHeight="1" x14ac:dyDescent="0.2"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</row>
  </sheetData>
  <mergeCells count="1">
    <mergeCell ref="B1:C2"/>
  </mergeCell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E777C-82C7-4F27-AB7E-6311809812F1}">
  <dimension ref="B1:AK24"/>
  <sheetViews>
    <sheetView rightToLeft="1" workbookViewId="0">
      <selection activeCell="C18" sqref="C18"/>
    </sheetView>
  </sheetViews>
  <sheetFormatPr defaultColWidth="12.625" defaultRowHeight="15" customHeight="1" x14ac:dyDescent="0.2"/>
  <cols>
    <col min="1" max="1" width="9.75" style="1" customWidth="1"/>
    <col min="2" max="3" width="57.125" style="1" customWidth="1"/>
    <col min="4" max="4" width="30.25" style="1" customWidth="1"/>
    <col min="5" max="26" width="12.625" style="1"/>
    <col min="27" max="37" width="15.625" style="8" customWidth="1"/>
    <col min="38" max="16384" width="12.625" style="1"/>
  </cols>
  <sheetData>
    <row r="1" spans="2:37" ht="18.75" x14ac:dyDescent="0.3">
      <c r="B1" s="44" t="s">
        <v>59</v>
      </c>
      <c r="C1" s="44" t="s">
        <v>60</v>
      </c>
    </row>
    <row r="2" spans="2:37" ht="18.75" x14ac:dyDescent="0.3">
      <c r="B2" s="45" t="s">
        <v>61</v>
      </c>
      <c r="C2" s="46" t="s">
        <v>62</v>
      </c>
      <c r="AH2" s="32" t="s">
        <v>30</v>
      </c>
    </row>
    <row r="3" spans="2:37" ht="18.75" x14ac:dyDescent="0.3">
      <c r="B3" s="45" t="s">
        <v>63</v>
      </c>
      <c r="C3" s="46" t="s">
        <v>64</v>
      </c>
      <c r="AA3" s="34" t="s">
        <v>31</v>
      </c>
      <c r="AB3" s="34" t="s">
        <v>32</v>
      </c>
      <c r="AC3" s="34" t="s">
        <v>3</v>
      </c>
      <c r="AD3" s="34" t="s">
        <v>33</v>
      </c>
      <c r="AE3" s="34" t="s">
        <v>34</v>
      </c>
      <c r="AG3" s="34" t="s">
        <v>31</v>
      </c>
      <c r="AH3" s="34" t="s">
        <v>32</v>
      </c>
      <c r="AI3" s="34" t="s">
        <v>3</v>
      </c>
      <c r="AJ3" s="34" t="s">
        <v>33</v>
      </c>
      <c r="AK3" s="34" t="s">
        <v>34</v>
      </c>
    </row>
    <row r="4" spans="2:37" ht="18.75" x14ac:dyDescent="0.3">
      <c r="B4" s="45" t="s">
        <v>65</v>
      </c>
      <c r="C4" s="46" t="s">
        <v>66</v>
      </c>
      <c r="AA4" s="35" t="s">
        <v>35</v>
      </c>
      <c r="AB4" s="36">
        <f>AD4+AC4</f>
        <v>20843.999999999996</v>
      </c>
      <c r="AC4" s="37">
        <f>AD4*טבלה2[תשואה]</f>
        <v>1543.9999999999998</v>
      </c>
      <c r="AD4" s="38">
        <f>AE4</f>
        <v>19299.999999999996</v>
      </c>
      <c r="AE4" s="37">
        <f>'השקעה בקרנות סל - שוק ההון'!F$11*12</f>
        <v>19299.999999999996</v>
      </c>
      <c r="AG4" s="35" t="s">
        <v>35</v>
      </c>
      <c r="AH4" s="36">
        <f>AJ4+AI4</f>
        <v>768000</v>
      </c>
      <c r="AI4" s="37">
        <f>AJ4*טבלה3[תשואה]</f>
        <v>18000</v>
      </c>
      <c r="AJ4" s="38">
        <f>AK4</f>
        <v>750000</v>
      </c>
      <c r="AK4" s="37">
        <f>טבלה1[[#This Row],[מחיר]]</f>
        <v>750000</v>
      </c>
    </row>
    <row r="5" spans="2:37" ht="18.75" x14ac:dyDescent="0.3">
      <c r="B5" s="45" t="s">
        <v>67</v>
      </c>
      <c r="C5" s="46" t="s">
        <v>68</v>
      </c>
      <c r="AA5" s="35" t="s">
        <v>36</v>
      </c>
      <c r="AB5" s="36">
        <f>AD5+AC5</f>
        <v>43355.51999999999</v>
      </c>
      <c r="AC5" s="37">
        <f>AD5*טבלה2[תשואה]</f>
        <v>3211.5199999999995</v>
      </c>
      <c r="AD5" s="38">
        <f>AE5+AB4</f>
        <v>40143.999999999993</v>
      </c>
      <c r="AE5" s="37">
        <f>'השקעה בקרנות סל - שוק ההון'!F$11*12</f>
        <v>19299.999999999996</v>
      </c>
      <c r="AG5" s="35" t="s">
        <v>36</v>
      </c>
      <c r="AH5" s="36">
        <f>AJ5+AI5</f>
        <v>786432</v>
      </c>
      <c r="AI5" s="37">
        <f>AJ5*טבלה3[תשואה]</f>
        <v>18432</v>
      </c>
      <c r="AJ5" s="38">
        <f>AK5+AH4</f>
        <v>768000</v>
      </c>
      <c r="AK5" s="37">
        <v>0</v>
      </c>
    </row>
    <row r="6" spans="2:37" ht="18.75" x14ac:dyDescent="0.3">
      <c r="B6" s="45" t="s">
        <v>69</v>
      </c>
      <c r="C6" s="46" t="s">
        <v>70</v>
      </c>
      <c r="AA6" s="35" t="s">
        <v>37</v>
      </c>
      <c r="AB6" s="36">
        <f>AD6+AC6</f>
        <v>67667.961599999995</v>
      </c>
      <c r="AC6" s="37">
        <f>AD6*טבלה2[תשואה]</f>
        <v>5012.4415999999992</v>
      </c>
      <c r="AD6" s="38">
        <f>AE6+AB5</f>
        <v>62655.51999999999</v>
      </c>
      <c r="AE6" s="37">
        <f>'השקעה בקרנות סל - שוק ההון'!F$11*12</f>
        <v>19299.999999999996</v>
      </c>
      <c r="AG6" s="35" t="s">
        <v>37</v>
      </c>
      <c r="AH6" s="36">
        <f>AJ6+AI6</f>
        <v>805306.36800000002</v>
      </c>
      <c r="AI6" s="37">
        <f>AJ6*טבלה3[תשואה]</f>
        <v>18874.368000000002</v>
      </c>
      <c r="AJ6" s="38">
        <f>AK6+AH5</f>
        <v>786432</v>
      </c>
      <c r="AK6" s="37">
        <v>0</v>
      </c>
    </row>
    <row r="7" spans="2:37" ht="18.75" x14ac:dyDescent="0.3">
      <c r="B7" s="45" t="s">
        <v>71</v>
      </c>
      <c r="C7" s="46" t="s">
        <v>72</v>
      </c>
      <c r="AA7" s="35" t="s">
        <v>38</v>
      </c>
      <c r="AB7" s="36">
        <f>AD7+AC7</f>
        <v>93925.398527999991</v>
      </c>
      <c r="AC7" s="37">
        <f>AD7*טבלה2[תשואה]</f>
        <v>6957.4369280000001</v>
      </c>
      <c r="AD7" s="38">
        <f>AE7+AB6</f>
        <v>86967.961599999995</v>
      </c>
      <c r="AE7" s="37">
        <f>'השקעה בקרנות סל - שוק ההון'!F$11*12</f>
        <v>19299.999999999996</v>
      </c>
      <c r="AG7" s="35" t="s">
        <v>38</v>
      </c>
      <c r="AH7" s="36">
        <f>AJ7+AI7</f>
        <v>824633.72083200002</v>
      </c>
      <c r="AI7" s="37">
        <f>AJ7*טבלה3[תשואה]</f>
        <v>19327.352832</v>
      </c>
      <c r="AJ7" s="38">
        <f>AK7+AH6</f>
        <v>805306.36800000002</v>
      </c>
      <c r="AK7" s="37">
        <v>0</v>
      </c>
    </row>
    <row r="8" spans="2:37" ht="18.75" x14ac:dyDescent="0.3">
      <c r="B8" s="45" t="s">
        <v>73</v>
      </c>
      <c r="C8" s="46" t="s">
        <v>74</v>
      </c>
      <c r="AA8" s="35" t="s">
        <v>39</v>
      </c>
      <c r="AB8" s="36">
        <f>AD8+AC8</f>
        <v>122283.43041023999</v>
      </c>
      <c r="AC8" s="37">
        <f>AD8*טבלה2[תשואה]</f>
        <v>9058.0318822399986</v>
      </c>
      <c r="AD8" s="38">
        <f>AE8+AB7</f>
        <v>113225.39852799999</v>
      </c>
      <c r="AE8" s="37">
        <f>'השקעה בקרנות סל - שוק ההון'!F$11*12</f>
        <v>19299.999999999996</v>
      </c>
      <c r="AG8" s="35" t="s">
        <v>39</v>
      </c>
      <c r="AH8" s="36">
        <f>AJ8+AI8</f>
        <v>844424.93013196799</v>
      </c>
      <c r="AI8" s="37">
        <f>AJ8*טבלה3[תשואה]</f>
        <v>19791.209299968003</v>
      </c>
      <c r="AJ8" s="38">
        <f>AK8+AH7</f>
        <v>824633.72083200002</v>
      </c>
      <c r="AK8" s="37">
        <v>0</v>
      </c>
    </row>
    <row r="9" spans="2:37" ht="18.75" x14ac:dyDescent="0.3">
      <c r="B9" s="46" t="s">
        <v>75</v>
      </c>
      <c r="C9" s="45" t="s">
        <v>76</v>
      </c>
      <c r="AA9" s="35" t="s">
        <v>40</v>
      </c>
      <c r="AB9" s="36">
        <f>AD9+AC9</f>
        <v>152910.10484305921</v>
      </c>
      <c r="AC9" s="37">
        <f>AD9*טבלה2[תשואה]</f>
        <v>11326.6744328192</v>
      </c>
      <c r="AD9" s="38">
        <f>AE9+AB8</f>
        <v>141583.43041023999</v>
      </c>
      <c r="AE9" s="37">
        <f>'השקעה בקרנות סל - שוק ההון'!F$11*12</f>
        <v>19299.999999999996</v>
      </c>
      <c r="AG9" s="35" t="s">
        <v>40</v>
      </c>
      <c r="AH9" s="36">
        <f>AJ9+AI9</f>
        <v>864691.12845513527</v>
      </c>
      <c r="AI9" s="37">
        <f>AJ9*טבלה3[תשואה]</f>
        <v>20266.198323167231</v>
      </c>
      <c r="AJ9" s="38">
        <f>AK9+AH8</f>
        <v>844424.93013196799</v>
      </c>
      <c r="AK9" s="37">
        <v>0</v>
      </c>
    </row>
    <row r="10" spans="2:37" ht="18.75" x14ac:dyDescent="0.3">
      <c r="B10" s="46" t="s">
        <v>77</v>
      </c>
      <c r="C10" s="45" t="s">
        <v>78</v>
      </c>
      <c r="AA10" s="35" t="s">
        <v>41</v>
      </c>
      <c r="AB10" s="36">
        <f>AD10+AC10</f>
        <v>185986.91323050394</v>
      </c>
      <c r="AC10" s="37">
        <f>AD10*טבלה2[תשואה]</f>
        <v>13776.808387444737</v>
      </c>
      <c r="AD10" s="38">
        <f>AE10+AB9</f>
        <v>172210.10484305921</v>
      </c>
      <c r="AE10" s="37">
        <f>'השקעה בקרנות סל - שוק ההון'!F$11*12</f>
        <v>19299.999999999996</v>
      </c>
      <c r="AG10" s="35" t="s">
        <v>41</v>
      </c>
      <c r="AH10" s="36">
        <f>AJ10+AI10</f>
        <v>885443.71553805855</v>
      </c>
      <c r="AI10" s="37">
        <f>AJ10*טבלה3[תשואה]</f>
        <v>20752.587082923248</v>
      </c>
      <c r="AJ10" s="38">
        <f>AK10+AH9</f>
        <v>864691.12845513527</v>
      </c>
      <c r="AK10" s="37">
        <v>0</v>
      </c>
    </row>
    <row r="11" spans="2:37" ht="18.75" x14ac:dyDescent="0.3">
      <c r="B11" s="46" t="s">
        <v>79</v>
      </c>
      <c r="C11" s="45" t="s">
        <v>80</v>
      </c>
      <c r="AA11" s="35" t="s">
        <v>43</v>
      </c>
      <c r="AB11" s="36">
        <f>AD11+AC11</f>
        <v>221709.86628894426</v>
      </c>
      <c r="AC11" s="37">
        <f>AD11*טבלה2[תשואה]</f>
        <v>16422.953058440315</v>
      </c>
      <c r="AD11" s="38">
        <f>AE11+AB10</f>
        <v>205286.91323050394</v>
      </c>
      <c r="AE11" s="37">
        <f>'השקעה בקרנות סל - שוק ההון'!F$11*12</f>
        <v>19299.999999999996</v>
      </c>
      <c r="AG11" s="35" t="s">
        <v>43</v>
      </c>
      <c r="AH11" s="36">
        <f>AJ11+AI11</f>
        <v>906694.36471097195</v>
      </c>
      <c r="AI11" s="37">
        <f>AJ11*טבלה3[תשואה]</f>
        <v>21250.649172913407</v>
      </c>
      <c r="AJ11" s="38">
        <f>AK11+AH10</f>
        <v>885443.71553805855</v>
      </c>
      <c r="AK11" s="37">
        <v>0</v>
      </c>
    </row>
    <row r="12" spans="2:37" ht="18.75" x14ac:dyDescent="0.3">
      <c r="B12" s="46" t="s">
        <v>81</v>
      </c>
      <c r="C12" s="45" t="s">
        <v>74</v>
      </c>
      <c r="AA12" s="35" t="s">
        <v>44</v>
      </c>
      <c r="AB12" s="36">
        <f>AD12+AC12</f>
        <v>260290.6555920598</v>
      </c>
      <c r="AC12" s="37">
        <f>AD12*טבלה2[תשואה]</f>
        <v>19280.78930311554</v>
      </c>
      <c r="AD12" s="38">
        <f>AE12+AB11</f>
        <v>241009.86628894426</v>
      </c>
      <c r="AE12" s="37">
        <f>'השקעה בקרנות סל - שוק ההון'!F$11*12</f>
        <v>19299.999999999996</v>
      </c>
      <c r="AG12" s="35" t="s">
        <v>44</v>
      </c>
      <c r="AH12" s="36">
        <f>AJ12+AI12</f>
        <v>928455.02946403529</v>
      </c>
      <c r="AI12" s="37">
        <f>AJ12*טבלה3[תשואה]</f>
        <v>21760.664753063327</v>
      </c>
      <c r="AJ12" s="38">
        <f>AK12+AH11</f>
        <v>906694.36471097195</v>
      </c>
      <c r="AK12" s="37">
        <v>0</v>
      </c>
    </row>
    <row r="13" spans="2:37" ht="18.75" x14ac:dyDescent="0.3">
      <c r="B13" s="46" t="s">
        <v>82</v>
      </c>
      <c r="C13" s="45" t="s">
        <v>83</v>
      </c>
      <c r="AA13" s="35" t="s">
        <v>46</v>
      </c>
      <c r="AB13" s="36">
        <f>AD13+AC13</f>
        <v>301957.90803942457</v>
      </c>
      <c r="AC13" s="37">
        <f>AD13*טבלה2[תשואה]</f>
        <v>22367.252447364783</v>
      </c>
      <c r="AD13" s="38">
        <f>AE13+AB12</f>
        <v>279590.65559205977</v>
      </c>
      <c r="AE13" s="37">
        <f>'השקעה בקרנות סל - שוק ההון'!F$11*12</f>
        <v>19299.999999999996</v>
      </c>
      <c r="AG13" s="35" t="s">
        <v>46</v>
      </c>
      <c r="AH13" s="36">
        <f>AJ13+AI13</f>
        <v>950737.95017117215</v>
      </c>
      <c r="AI13" s="37">
        <f>AJ13*טבלה3[תשואה]</f>
        <v>22282.920707136847</v>
      </c>
      <c r="AJ13" s="38">
        <f>AK13+AH12</f>
        <v>928455.02946403529</v>
      </c>
      <c r="AK13" s="37">
        <v>0</v>
      </c>
    </row>
    <row r="14" spans="2:37" ht="18.75" x14ac:dyDescent="0.3">
      <c r="B14" s="47" t="s">
        <v>84</v>
      </c>
      <c r="C14" s="47" t="s">
        <v>85</v>
      </c>
      <c r="AA14" s="35" t="s">
        <v>48</v>
      </c>
      <c r="AB14" s="36">
        <f>AD14+AC14</f>
        <v>346958.54068257852</v>
      </c>
      <c r="AC14" s="37">
        <f>AD14*טבלה2[תשואה]</f>
        <v>25700.632643153967</v>
      </c>
      <c r="AD14" s="38">
        <f>AE14+AB13</f>
        <v>321257.90803942457</v>
      </c>
      <c r="AE14" s="37">
        <f>'השקעה בקרנות סל - שוק ההון'!F$11*12</f>
        <v>19299.999999999996</v>
      </c>
      <c r="AG14" s="35" t="s">
        <v>48</v>
      </c>
      <c r="AH14" s="36">
        <f>AJ14+AI14</f>
        <v>973555.66097528033</v>
      </c>
      <c r="AI14" s="37">
        <f>AJ14*טבלה3[תשואה]</f>
        <v>22817.710804108134</v>
      </c>
      <c r="AJ14" s="38">
        <f>AK14+AH13</f>
        <v>950737.95017117215</v>
      </c>
      <c r="AK14" s="37">
        <v>0</v>
      </c>
    </row>
    <row r="15" spans="2:37" ht="18.75" x14ac:dyDescent="0.3">
      <c r="B15" s="48" t="s">
        <v>86</v>
      </c>
      <c r="C15" s="48" t="s">
        <v>87</v>
      </c>
      <c r="AA15" s="35" t="s">
        <v>49</v>
      </c>
      <c r="AB15" s="36">
        <f>AD15+AC15</f>
        <v>395559.22393718478</v>
      </c>
      <c r="AC15" s="37">
        <f>AD15*טבלה2[תשואה]</f>
        <v>29300.683254606283</v>
      </c>
      <c r="AD15" s="38">
        <f>AE15+AB14</f>
        <v>366258.54068257852</v>
      </c>
      <c r="AE15" s="37">
        <f>'השקעה בקרנות סל - שוק ההון'!F$11*12</f>
        <v>19299.999999999996</v>
      </c>
      <c r="AG15" s="35" t="s">
        <v>49</v>
      </c>
      <c r="AH15" s="36">
        <f>AJ15+AI15</f>
        <v>996920.9968386871</v>
      </c>
      <c r="AI15" s="37">
        <f>AJ15*טבלה3[תשואה]</f>
        <v>23365.33586340673</v>
      </c>
      <c r="AJ15" s="38">
        <f>AK15+AH14</f>
        <v>973555.66097528033</v>
      </c>
      <c r="AK15" s="37">
        <v>0</v>
      </c>
    </row>
    <row r="16" spans="2:37" ht="18.75" x14ac:dyDescent="0.3">
      <c r="B16" s="48" t="s">
        <v>88</v>
      </c>
      <c r="C16" s="48" t="s">
        <v>89</v>
      </c>
      <c r="AA16" s="35" t="s">
        <v>51</v>
      </c>
      <c r="AB16" s="36">
        <f>AD16+AC16</f>
        <v>448047.96185215958</v>
      </c>
      <c r="AC16" s="37">
        <f>AD16*טבלה2[תשואה]</f>
        <v>33188.737914974787</v>
      </c>
      <c r="AD16" s="38">
        <f>AE16+AB15</f>
        <v>414859.22393718478</v>
      </c>
      <c r="AE16" s="37">
        <f>'השקעה בקרנות סל - שוק ההון'!F$11*12</f>
        <v>19299.999999999996</v>
      </c>
      <c r="AG16" s="35" t="s">
        <v>51</v>
      </c>
      <c r="AH16" s="36">
        <f>AJ16+AI16</f>
        <v>1020847.1007628156</v>
      </c>
      <c r="AI16" s="37">
        <f>AJ16*טבלה3[תשואה]</f>
        <v>23926.103924128493</v>
      </c>
      <c r="AJ16" s="38">
        <f>AK16+AH15</f>
        <v>996920.9968386871</v>
      </c>
      <c r="AK16" s="37">
        <v>0</v>
      </c>
    </row>
    <row r="17" spans="2:37" ht="18.75" x14ac:dyDescent="0.3">
      <c r="B17" s="49" t="s">
        <v>90</v>
      </c>
      <c r="C17" s="49" t="s">
        <v>91</v>
      </c>
      <c r="AA17" s="35" t="s">
        <v>52</v>
      </c>
      <c r="AB17" s="36">
        <f>AD17+AC17</f>
        <v>504735.79880033236</v>
      </c>
      <c r="AC17" s="37">
        <f>AD17*טבלה2[תשואה]</f>
        <v>37387.836948172764</v>
      </c>
      <c r="AD17" s="38">
        <f>AE17+AB16</f>
        <v>467347.96185215958</v>
      </c>
      <c r="AE17" s="37">
        <f>'השקעה בקרנות סל - שוק ההון'!F$11*12</f>
        <v>19299.999999999996</v>
      </c>
      <c r="AG17" s="35" t="s">
        <v>52</v>
      </c>
      <c r="AH17" s="36">
        <f>AJ17+AI17</f>
        <v>1045347.4311811231</v>
      </c>
      <c r="AI17" s="37">
        <f>AJ17*טבלה3[תשואה]</f>
        <v>24500.330418307574</v>
      </c>
      <c r="AJ17" s="38">
        <f>AK17+AH16</f>
        <v>1020847.1007628156</v>
      </c>
      <c r="AK17" s="37">
        <v>0</v>
      </c>
    </row>
    <row r="18" spans="2:37" ht="15.75" thickBot="1" x14ac:dyDescent="0.3">
      <c r="B18" s="50">
        <f>'השקעה בנדל"ן'!F15</f>
        <v>1211923.0032151064</v>
      </c>
      <c r="C18" s="50">
        <f>'השקעה בקרנות סל - שוק ההון'!F16</f>
        <v>868683.02625544521</v>
      </c>
      <c r="AA18" s="35" t="s">
        <v>53</v>
      </c>
      <c r="AB18" s="36">
        <f>AD18+AC18</f>
        <v>565958.66270435893</v>
      </c>
      <c r="AC18" s="37">
        <f>AD18*טבלה2[תשואה]</f>
        <v>41922.863904026592</v>
      </c>
      <c r="AD18" s="38">
        <f>AE18+AB17</f>
        <v>524035.79880033236</v>
      </c>
      <c r="AE18" s="37">
        <f>'השקעה בקרנות סל - שוק ההון'!F$11*12</f>
        <v>19299.999999999996</v>
      </c>
      <c r="AG18" s="35" t="s">
        <v>53</v>
      </c>
      <c r="AH18" s="36">
        <f>AJ18+AI18</f>
        <v>1070435.76952947</v>
      </c>
      <c r="AI18" s="37">
        <f>AJ18*טבלה3[תשואה]</f>
        <v>25088.338348346955</v>
      </c>
      <c r="AJ18" s="38">
        <f>AK18+AH17</f>
        <v>1045347.4311811231</v>
      </c>
      <c r="AK18" s="37">
        <v>0</v>
      </c>
    </row>
    <row r="19" spans="2:37" ht="15" customHeight="1" thickTop="1" x14ac:dyDescent="0.25">
      <c r="AA19" s="35" t="s">
        <v>54</v>
      </c>
      <c r="AB19" s="36">
        <f>AD19+AC19</f>
        <v>632079.35572070768</v>
      </c>
      <c r="AC19" s="37">
        <f>AD19*טבלה2[תשואה]</f>
        <v>46820.693016348712</v>
      </c>
      <c r="AD19" s="38">
        <f>AE19+AB18</f>
        <v>585258.66270435893</v>
      </c>
      <c r="AE19" s="37">
        <f>'השקעה בקרנות סל - שוק ההון'!F$11*12</f>
        <v>19299.999999999996</v>
      </c>
      <c r="AG19" s="35" t="s">
        <v>54</v>
      </c>
      <c r="AH19" s="36">
        <f>AJ19+AI19</f>
        <v>1096126.2279981773</v>
      </c>
      <c r="AI19" s="37">
        <f>AJ19*טבלה3[תשואה]</f>
        <v>25690.458468707282</v>
      </c>
      <c r="AJ19" s="38">
        <f>AK19+AH18</f>
        <v>1070435.76952947</v>
      </c>
      <c r="AK19" s="37">
        <v>0</v>
      </c>
    </row>
    <row r="20" spans="2:37" ht="15" customHeight="1" x14ac:dyDescent="0.25">
      <c r="AA20" s="35" t="s">
        <v>55</v>
      </c>
      <c r="AB20" s="36">
        <f>AD20+AC20</f>
        <v>703489.70417836425</v>
      </c>
      <c r="AC20" s="37">
        <f>AD20*טבלה2[תשואה]</f>
        <v>52110.348457656619</v>
      </c>
      <c r="AD20" s="38">
        <f>AE20+AB19</f>
        <v>651379.35572070768</v>
      </c>
      <c r="AE20" s="37">
        <f>'השקעה בקרנות סל - שוק ההון'!F$11*12</f>
        <v>19299.999999999996</v>
      </c>
      <c r="AG20" s="35" t="s">
        <v>55</v>
      </c>
      <c r="AH20" s="36">
        <f>AJ20+AI20</f>
        <v>1122433.2574701335</v>
      </c>
      <c r="AI20" s="37">
        <f>AJ20*טבלה3[תשואה]</f>
        <v>26307.029471956255</v>
      </c>
      <c r="AJ20" s="38">
        <f>AK20+AH19</f>
        <v>1096126.2279981773</v>
      </c>
      <c r="AK20" s="37">
        <v>0</v>
      </c>
    </row>
    <row r="21" spans="2:37" ht="15" customHeight="1" x14ac:dyDescent="0.25">
      <c r="AA21" s="35" t="s">
        <v>56</v>
      </c>
      <c r="AB21" s="36">
        <f>AD21+AC21</f>
        <v>780612.88051263336</v>
      </c>
      <c r="AC21" s="37">
        <f>AD21*טבלה2[תשואה]</f>
        <v>57823.176334269141</v>
      </c>
      <c r="AD21" s="38">
        <f>AE21+AB20</f>
        <v>722789.70417836425</v>
      </c>
      <c r="AE21" s="37">
        <f>'השקעה בקרנות סל - שוק ההון'!F$11*12</f>
        <v>19299.999999999996</v>
      </c>
      <c r="AG21" s="35" t="s">
        <v>56</v>
      </c>
      <c r="AH21" s="36">
        <f>AJ21+AI21</f>
        <v>1149371.6556494166</v>
      </c>
      <c r="AI21" s="37">
        <f>AJ21*טבלה3[תשואה]</f>
        <v>26938.398179283206</v>
      </c>
      <c r="AJ21" s="38">
        <f>AK21+AH20</f>
        <v>1122433.2574701335</v>
      </c>
      <c r="AK21" s="37">
        <v>0</v>
      </c>
    </row>
    <row r="22" spans="2:37" ht="15" customHeight="1" x14ac:dyDescent="0.25">
      <c r="AA22" s="35" t="s">
        <v>57</v>
      </c>
      <c r="AB22" s="36">
        <f>AD22+AC22</f>
        <v>863905.91095364408</v>
      </c>
      <c r="AC22" s="37">
        <f>AD22*טבלה2[תשואה]</f>
        <v>63993.030441010669</v>
      </c>
      <c r="AD22" s="38">
        <f>AE22+AB21</f>
        <v>799912.88051263336</v>
      </c>
      <c r="AE22" s="37">
        <f>'השקעה בקרנות סל - שוק ההון'!F$11*12</f>
        <v>19299.999999999996</v>
      </c>
      <c r="AG22" s="35" t="s">
        <v>57</v>
      </c>
      <c r="AH22" s="36">
        <f>AJ22+AI22</f>
        <v>1176956.5753850027</v>
      </c>
      <c r="AI22" s="37">
        <f>AJ22*טבלה3[תשואה]</f>
        <v>27584.919735585998</v>
      </c>
      <c r="AJ22" s="38">
        <f>AK22+AH21</f>
        <v>1149371.6556494166</v>
      </c>
      <c r="AK22" s="37">
        <v>0</v>
      </c>
    </row>
    <row r="23" spans="2:37" ht="15" customHeight="1" thickBot="1" x14ac:dyDescent="0.3">
      <c r="AA23" s="35" t="s">
        <v>58</v>
      </c>
      <c r="AB23" s="36">
        <f>AD23+AC23</f>
        <v>953862.38382993557</v>
      </c>
      <c r="AC23" s="37">
        <f>AD23*טבלה2[תשואה]</f>
        <v>70656.472876291533</v>
      </c>
      <c r="AD23" s="38">
        <f>AE23+AB22</f>
        <v>883205.91095364408</v>
      </c>
      <c r="AE23" s="37">
        <f>'השקעה בקרנות סל - שוק ההון'!F$11*12</f>
        <v>19299.999999999996</v>
      </c>
      <c r="AG23" s="35" t="s">
        <v>58</v>
      </c>
      <c r="AH23" s="42">
        <f>AJ23+AI23</f>
        <v>1205203.5331942427</v>
      </c>
      <c r="AI23" s="37">
        <f>AJ23*טבלה3[תשואה]</f>
        <v>28246.957809240062</v>
      </c>
      <c r="AJ23" s="38">
        <f>AK23+AH22</f>
        <v>1176956.5753850027</v>
      </c>
      <c r="AK23" s="37">
        <v>0</v>
      </c>
    </row>
    <row r="24" spans="2:37" ht="15" customHeight="1" thickTop="1" x14ac:dyDescent="0.25">
      <c r="AC24" s="43">
        <f>SUM(AC4:AC23)</f>
        <v>567862.38382993569</v>
      </c>
      <c r="AE24" s="43">
        <f>SUM(AE4:AE23)</f>
        <v>385999.99999999994</v>
      </c>
      <c r="AI24" s="43">
        <f>SUM(AI4:AI23)</f>
        <v>455203.53319424274</v>
      </c>
      <c r="AK24" s="43">
        <f>SUM(AK4:AK23)</f>
        <v>750000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השקעה בנדל"ן</vt:lpstr>
      <vt:lpstr>השקעה בקרנות סל - שוק ההון</vt:lpstr>
      <vt:lpstr>נדלן מול שוק ההון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מועדון הלוטוס</dc:creator>
  <cp:lastModifiedBy>מועדון הלוטוס</cp:lastModifiedBy>
  <dcterms:created xsi:type="dcterms:W3CDTF">2021-01-28T16:03:34Z</dcterms:created>
  <dcterms:modified xsi:type="dcterms:W3CDTF">2021-01-28T19:30:07Z</dcterms:modified>
</cp:coreProperties>
</file>