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יתן אביחי\Downloads\"/>
    </mc:Choice>
  </mc:AlternateContent>
  <xr:revisionPtr revIDLastSave="0" documentId="13_ncr:1_{B241806C-FE25-4E4D-9798-96D6D396FF53}" xr6:coauthVersionLast="47" xr6:coauthVersionMax="47" xr10:uidLastSave="{00000000-0000-0000-0000-000000000000}"/>
  <bookViews>
    <workbookView xWindow="-108" yWindow="-108" windowWidth="23256" windowHeight="12456" xr2:uid="{61B7FAF3-9672-458C-8EAA-01BFF3C51391}"/>
  </bookViews>
  <sheets>
    <sheet name="תשרי" sheetId="6" r:id="rId1"/>
    <sheet name="חשוון" sheetId="25" r:id="rId2"/>
    <sheet name="כסלו" sheetId="23" r:id="rId3"/>
    <sheet name="טבת" sheetId="22" r:id="rId4"/>
    <sheet name="שבט" sheetId="26" r:id="rId5"/>
    <sheet name="אדר" sheetId="27" r:id="rId6"/>
    <sheet name="אדר ב" sheetId="28" r:id="rId7"/>
    <sheet name="ניסן" sheetId="29" r:id="rId8"/>
    <sheet name="אייר" sheetId="30" r:id="rId9"/>
    <sheet name="סיוון" sheetId="31" r:id="rId10"/>
    <sheet name="תמוז" sheetId="32" r:id="rId11"/>
    <sheet name="אב" sheetId="33" r:id="rId12"/>
    <sheet name="אלול" sheetId="24" r:id="rId13"/>
    <sheet name="ס&quot;ה" sheetId="3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1" i="34" l="1"/>
  <c r="O31" i="34"/>
  <c r="L31" i="34"/>
  <c r="I31" i="34"/>
  <c r="F31" i="34"/>
  <c r="M34" i="33" l="1"/>
  <c r="S34" i="33" s="1"/>
  <c r="U31" i="33"/>
  <c r="R31" i="33"/>
  <c r="O31" i="33"/>
  <c r="P34" i="33" s="1"/>
  <c r="L31" i="33"/>
  <c r="I31" i="33"/>
  <c r="F31" i="33"/>
  <c r="C31" i="33"/>
  <c r="S34" i="32"/>
  <c r="M34" i="32"/>
  <c r="U31" i="32"/>
  <c r="R31" i="32"/>
  <c r="O31" i="32"/>
  <c r="P34" i="32" s="1"/>
  <c r="L31" i="32"/>
  <c r="I31" i="32"/>
  <c r="F31" i="32"/>
  <c r="C31" i="32"/>
  <c r="M34" i="31"/>
  <c r="S34" i="31" s="1"/>
  <c r="V34" i="31" s="1"/>
  <c r="U31" i="31"/>
  <c r="R31" i="31"/>
  <c r="O31" i="31"/>
  <c r="P34" i="31" s="1"/>
  <c r="L31" i="31"/>
  <c r="I31" i="31"/>
  <c r="F31" i="31"/>
  <c r="C31" i="31"/>
  <c r="M34" i="30"/>
  <c r="S34" i="30" s="1"/>
  <c r="V34" i="30" s="1"/>
  <c r="U31" i="30"/>
  <c r="R31" i="30"/>
  <c r="O31" i="30"/>
  <c r="P34" i="30" s="1"/>
  <c r="L31" i="30"/>
  <c r="I31" i="30"/>
  <c r="F31" i="30"/>
  <c r="C31" i="30"/>
  <c r="S34" i="29"/>
  <c r="V34" i="29" s="1"/>
  <c r="P34" i="29"/>
  <c r="M34" i="29"/>
  <c r="U31" i="29"/>
  <c r="R31" i="29"/>
  <c r="O31" i="29"/>
  <c r="L31" i="29"/>
  <c r="I31" i="29"/>
  <c r="F31" i="29"/>
  <c r="C31" i="29"/>
  <c r="M34" i="28"/>
  <c r="S34" i="28" s="1"/>
  <c r="V34" i="28" s="1"/>
  <c r="U31" i="28"/>
  <c r="R31" i="28"/>
  <c r="O31" i="28"/>
  <c r="L31" i="28"/>
  <c r="I31" i="28"/>
  <c r="F31" i="28"/>
  <c r="C31" i="28"/>
  <c r="P34" i="28" s="1"/>
  <c r="M34" i="27"/>
  <c r="S34" i="27" s="1"/>
  <c r="U31" i="27"/>
  <c r="R31" i="27"/>
  <c r="O31" i="27"/>
  <c r="P34" i="27" s="1"/>
  <c r="L31" i="27"/>
  <c r="I31" i="27"/>
  <c r="F31" i="27"/>
  <c r="C31" i="27"/>
  <c r="P34" i="26"/>
  <c r="M34" i="26"/>
  <c r="S34" i="26" s="1"/>
  <c r="V34" i="26" s="1"/>
  <c r="U31" i="26"/>
  <c r="R31" i="26"/>
  <c r="O31" i="26"/>
  <c r="L31" i="26"/>
  <c r="I31" i="26"/>
  <c r="F31" i="26"/>
  <c r="C31" i="26"/>
  <c r="M34" i="25"/>
  <c r="U31" i="25"/>
  <c r="R31" i="25"/>
  <c r="O31" i="25"/>
  <c r="L31" i="25"/>
  <c r="I31" i="25"/>
  <c r="F31" i="25"/>
  <c r="C31" i="25"/>
  <c r="M34" i="24"/>
  <c r="S34" i="24" s="1"/>
  <c r="V34" i="24" s="1"/>
  <c r="U31" i="24"/>
  <c r="R31" i="24"/>
  <c r="O31" i="24"/>
  <c r="P34" i="24" s="1"/>
  <c r="L31" i="24"/>
  <c r="I31" i="24"/>
  <c r="F31" i="24"/>
  <c r="C31" i="24"/>
  <c r="S34" i="23"/>
  <c r="V34" i="23" s="1"/>
  <c r="P34" i="23"/>
  <c r="M34" i="23"/>
  <c r="U31" i="23"/>
  <c r="R31" i="23"/>
  <c r="O31" i="23"/>
  <c r="L31" i="23"/>
  <c r="I31" i="23"/>
  <c r="F31" i="23"/>
  <c r="C31" i="23"/>
  <c r="S34" i="22"/>
  <c r="M34" i="22"/>
  <c r="U31" i="22"/>
  <c r="R31" i="22"/>
  <c r="O31" i="22"/>
  <c r="P34" i="22" s="1"/>
  <c r="L31" i="22"/>
  <c r="I31" i="22"/>
  <c r="F31" i="22"/>
  <c r="C31" i="22"/>
  <c r="M34" i="6"/>
  <c r="S34" i="6" s="1"/>
  <c r="U31" i="6"/>
  <c r="R31" i="6"/>
  <c r="O31" i="6"/>
  <c r="L31" i="6"/>
  <c r="I31" i="6"/>
  <c r="F31" i="6"/>
  <c r="C31" i="6"/>
  <c r="U31" i="34" l="1"/>
  <c r="S34" i="25"/>
  <c r="S34" i="34" s="1"/>
  <c r="M34" i="34"/>
  <c r="C31" i="34"/>
  <c r="P34" i="25"/>
  <c r="V34" i="33"/>
  <c r="V34" i="32"/>
  <c r="V34" i="27"/>
  <c r="V34" i="22"/>
  <c r="P34" i="6"/>
  <c r="V34" i="25" l="1"/>
  <c r="V34" i="6"/>
  <c r="P34" i="34"/>
  <c r="V34" i="34" l="1"/>
</calcChain>
</file>

<file path=xl/sharedStrings.xml><?xml version="1.0" encoding="utf-8"?>
<sst xmlns="http://schemas.openxmlformats.org/spreadsheetml/2006/main" count="728" uniqueCount="36">
  <si>
    <t>קבועות!</t>
  </si>
  <si>
    <t>סופר</t>
  </si>
  <si>
    <t>רכב</t>
  </si>
  <si>
    <t>הוצאה</t>
  </si>
  <si>
    <t>סכום</t>
  </si>
  <si>
    <t>הכנסות קבועות</t>
  </si>
  <si>
    <t>הכנסה</t>
  </si>
  <si>
    <t>כמה</t>
  </si>
  <si>
    <t>סה"כ</t>
  </si>
  <si>
    <t>הוצאות</t>
  </si>
  <si>
    <t>הכנסות</t>
  </si>
  <si>
    <t>תכלס...</t>
  </si>
  <si>
    <t>מעשרות</t>
  </si>
  <si>
    <t>\</t>
  </si>
  <si>
    <t>תשרי</t>
  </si>
  <si>
    <t>כסלו</t>
  </si>
  <si>
    <t>טבת</t>
  </si>
  <si>
    <t>שבט</t>
  </si>
  <si>
    <t>אדר</t>
  </si>
  <si>
    <t>אדר ב</t>
  </si>
  <si>
    <t>ניסן</t>
  </si>
  <si>
    <t>אייר</t>
  </si>
  <si>
    <t>סיוון</t>
  </si>
  <si>
    <t>תמוז</t>
  </si>
  <si>
    <t>אב</t>
  </si>
  <si>
    <t>אלול</t>
  </si>
  <si>
    <t>הכנסות בעל</t>
  </si>
  <si>
    <t>הכנסות אשה</t>
  </si>
  <si>
    <t>הערות</t>
  </si>
  <si>
    <t>שונות</t>
  </si>
  <si>
    <t>דברים שיורדים ממעשרות</t>
  </si>
  <si>
    <t>הכל בסיעתא דשמיא!!!</t>
  </si>
  <si>
    <t>מוסדות חינוך</t>
  </si>
  <si>
    <t>חשוון</t>
  </si>
  <si>
    <t>סך הכל</t>
  </si>
  <si>
    <t>מה יורד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</si>
</sst>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_ [$₪-40D]\ * #,##0.00_ ;_ [$₪-40D]\ * \-#,##0.00_ ;_ [$₪-40D]\ * &quot;-&quot;??_ ;_ @_ "/>
    <numFmt numFmtId="165" formatCode="_ [$₪-40D]\ * #,##0_ ;_ [$₪-40D]\ * \-#,##0_ ;_ [$₪-40D]\ * &quot;-&quot;??_ ;_ @_ "/>
  </numFmts>
  <fonts count="22">
    <font>
      <sz val="11"/>
      <color theme="1"/>
      <name val="Arial"/>
      <family val="2"/>
      <charset val="177"/>
      <scheme val="minor"/>
    </font>
    <font>
      <sz val="24"/>
      <color rgb="FFC00000"/>
      <name val="AgudalMF"/>
      <charset val="177"/>
    </font>
    <font>
      <sz val="11"/>
      <color theme="1"/>
      <name val="Arial"/>
      <family val="2"/>
      <charset val="177"/>
      <scheme val="minor"/>
    </font>
    <font>
      <sz val="24"/>
      <color rgb="FFC00000"/>
      <name val="Alef"/>
    </font>
    <font>
      <sz val="28"/>
      <name val="Alef"/>
    </font>
    <font>
      <sz val="28"/>
      <color theme="9" tint="-0.499984740745262"/>
      <name val="Alef"/>
    </font>
    <font>
      <b/>
      <sz val="16"/>
      <color theme="1"/>
      <name val="Alef"/>
    </font>
    <font>
      <sz val="22"/>
      <color theme="7"/>
      <name val="Alef"/>
    </font>
    <font>
      <sz val="11"/>
      <color theme="1"/>
      <name val="Alef"/>
    </font>
    <font>
      <sz val="22"/>
      <color theme="5" tint="-0.249977111117893"/>
      <name val="Alef"/>
    </font>
    <font>
      <sz val="22"/>
      <color theme="4"/>
      <name val="Alef"/>
    </font>
    <font>
      <sz val="22"/>
      <color theme="9"/>
      <name val="Alef"/>
    </font>
    <font>
      <sz val="22"/>
      <color theme="6"/>
      <name val="Alef"/>
    </font>
    <font>
      <sz val="18"/>
      <color theme="1"/>
      <name val="Alef"/>
    </font>
    <font>
      <b/>
      <sz val="11"/>
      <name val="Alef"/>
    </font>
    <font>
      <b/>
      <sz val="14"/>
      <name val="Alef"/>
    </font>
    <font>
      <sz val="14"/>
      <name val="Alef"/>
    </font>
    <font>
      <sz val="16"/>
      <color theme="1"/>
      <name val="Alef"/>
    </font>
    <font>
      <b/>
      <sz val="14"/>
      <color rgb="FFFFFF00"/>
      <name val="Alef"/>
    </font>
    <font>
      <b/>
      <sz val="16"/>
      <color rgb="FFFFFF00"/>
      <name val="Alef"/>
    </font>
    <font>
      <sz val="20"/>
      <color theme="1"/>
      <name val="Alef"/>
    </font>
    <font>
      <b/>
      <sz val="18"/>
      <color theme="0"/>
      <name val="Alef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7" tint="0.79998168889431442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theme="0" tint="-0.14999847407452621"/>
      </right>
      <top style="thin">
        <color indexed="64"/>
      </top>
      <bottom/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6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top"/>
    </xf>
    <xf numFmtId="0" fontId="5" fillId="2" borderId="21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21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4" borderId="28" xfId="0" applyFont="1" applyFill="1" applyBorder="1" applyAlignment="1">
      <alignment horizontal="center" vertical="top"/>
    </xf>
    <xf numFmtId="0" fontId="3" fillId="4" borderId="29" xfId="0" applyFont="1" applyFill="1" applyBorder="1" applyAlignment="1">
      <alignment horizontal="center" vertical="top"/>
    </xf>
    <xf numFmtId="0" fontId="3" fillId="4" borderId="3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2" borderId="0" xfId="0" applyFont="1" applyFill="1" applyBorder="1" applyAlignment="1">
      <alignment horizontal="center"/>
    </xf>
    <xf numFmtId="0" fontId="8" fillId="0" borderId="1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3" fillId="0" borderId="6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8" fillId="0" borderId="18" xfId="0" applyFont="1" applyBorder="1" applyAlignment="1">
      <alignment vertical="center"/>
    </xf>
    <xf numFmtId="44" fontId="8" fillId="0" borderId="22" xfId="1" applyFont="1" applyBorder="1" applyAlignment="1">
      <alignment vertical="center"/>
    </xf>
    <xf numFmtId="0" fontId="14" fillId="4" borderId="0" xfId="0" applyFont="1" applyFill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4" fontId="8" fillId="0" borderId="23" xfId="1" applyFont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14" fillId="6" borderId="2" xfId="0" applyFont="1" applyFill="1" applyBorder="1" applyAlignment="1">
      <alignment vertical="center"/>
    </xf>
    <xf numFmtId="0" fontId="14" fillId="7" borderId="13" xfId="0" applyFont="1" applyFill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14" fillId="4" borderId="2" xfId="0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6" borderId="0" xfId="0" applyFont="1" applyFill="1" applyBorder="1" applyAlignment="1">
      <alignment vertical="center"/>
    </xf>
    <xf numFmtId="0" fontId="14" fillId="0" borderId="25" xfId="0" applyFont="1" applyBorder="1" applyAlignment="1">
      <alignment vertical="center"/>
    </xf>
    <xf numFmtId="164" fontId="14" fillId="4" borderId="2" xfId="0" applyNumberFormat="1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5" fillId="0" borderId="26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4" fillId="0" borderId="0" xfId="0" applyFont="1" applyBorder="1" applyAlignment="1"/>
    <xf numFmtId="0" fontId="14" fillId="0" borderId="13" xfId="0" applyFont="1" applyBorder="1" applyAlignment="1"/>
    <xf numFmtId="0" fontId="8" fillId="0" borderId="16" xfId="0" applyFont="1" applyBorder="1" applyAlignment="1">
      <alignment vertical="center"/>
    </xf>
    <xf numFmtId="44" fontId="8" fillId="0" borderId="24" xfId="1" applyFont="1" applyBorder="1" applyAlignment="1">
      <alignment vertical="center"/>
    </xf>
    <xf numFmtId="0" fontId="14" fillId="4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7" borderId="14" xfId="0" applyFont="1" applyFill="1" applyBorder="1" applyAlignment="1">
      <alignment vertical="center"/>
    </xf>
    <xf numFmtId="0" fontId="14" fillId="4" borderId="4" xfId="0" applyFont="1" applyFill="1" applyBorder="1" applyAlignment="1">
      <alignment vertical="center"/>
    </xf>
    <xf numFmtId="0" fontId="16" fillId="0" borderId="19" xfId="0" applyFont="1" applyBorder="1" applyAlignment="1">
      <alignment vertical="center"/>
    </xf>
    <xf numFmtId="165" fontId="16" fillId="0" borderId="15" xfId="0" applyNumberFormat="1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vertical="center"/>
    </xf>
    <xf numFmtId="0" fontId="8" fillId="9" borderId="9" xfId="0" applyFont="1" applyFill="1" applyBorder="1" applyAlignment="1">
      <alignment vertical="center"/>
    </xf>
    <xf numFmtId="0" fontId="18" fillId="10" borderId="5" xfId="0" applyFont="1" applyFill="1" applyBorder="1" applyAlignment="1">
      <alignment vertical="center"/>
    </xf>
    <xf numFmtId="164" fontId="19" fillId="10" borderId="6" xfId="0" applyNumberFormat="1" applyFont="1" applyFill="1" applyBorder="1" applyAlignment="1">
      <alignment horizontal="center" vertical="center"/>
    </xf>
    <xf numFmtId="164" fontId="19" fillId="10" borderId="7" xfId="0" applyNumberFormat="1" applyFont="1" applyFill="1" applyBorder="1" applyAlignment="1">
      <alignment horizontal="center" vertical="center"/>
    </xf>
    <xf numFmtId="164" fontId="20" fillId="8" borderId="3" xfId="0" applyNumberFormat="1" applyFont="1" applyFill="1" applyBorder="1" applyAlignment="1">
      <alignment horizontal="center" vertical="center"/>
    </xf>
    <xf numFmtId="164" fontId="20" fillId="8" borderId="1" xfId="0" applyNumberFormat="1" applyFont="1" applyFill="1" applyBorder="1" applyAlignment="1">
      <alignment horizontal="center" vertical="center"/>
    </xf>
    <xf numFmtId="164" fontId="20" fillId="8" borderId="4" xfId="0" applyNumberFormat="1" applyFont="1" applyFill="1" applyBorder="1" applyAlignment="1">
      <alignment horizontal="center" vertical="center"/>
    </xf>
    <xf numFmtId="164" fontId="21" fillId="11" borderId="3" xfId="0" applyNumberFormat="1" applyFont="1" applyFill="1" applyBorder="1" applyAlignment="1">
      <alignment horizontal="center" vertical="center"/>
    </xf>
    <xf numFmtId="164" fontId="21" fillId="11" borderId="1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vertical="center"/>
    </xf>
    <xf numFmtId="0" fontId="8" fillId="9" borderId="4" xfId="0" applyFont="1" applyFill="1" applyBorder="1" applyAlignment="1">
      <alignment vertical="center"/>
    </xf>
    <xf numFmtId="0" fontId="8" fillId="3" borderId="0" xfId="0" applyFont="1" applyFill="1"/>
    <xf numFmtId="0" fontId="3" fillId="2" borderId="0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0" xfId="0" applyFont="1" applyFill="1" applyBorder="1" applyAlignment="1"/>
    <xf numFmtId="0" fontId="3" fillId="2" borderId="13" xfId="0" applyFont="1" applyFill="1" applyBorder="1" applyAlignment="1">
      <alignment vertical="center"/>
    </xf>
    <xf numFmtId="0" fontId="4" fillId="2" borderId="19" xfId="0" applyFont="1" applyFill="1" applyBorder="1" applyAlignment="1">
      <alignment vertical="top"/>
    </xf>
    <xf numFmtId="0" fontId="5" fillId="2" borderId="21" xfId="0" applyFont="1" applyFill="1" applyBorder="1" applyAlignment="1">
      <alignment vertical="top"/>
    </xf>
    <xf numFmtId="0" fontId="4" fillId="2" borderId="15" xfId="0" applyFont="1" applyFill="1" applyBorder="1" applyAlignment="1">
      <alignment vertical="top"/>
    </xf>
    <xf numFmtId="0" fontId="4" fillId="2" borderId="21" xfId="0" applyFont="1" applyFill="1" applyBorder="1" applyAlignment="1">
      <alignment vertical="top"/>
    </xf>
    <xf numFmtId="0" fontId="3" fillId="2" borderId="28" xfId="0" applyFont="1" applyFill="1" applyBorder="1" applyAlignment="1">
      <alignment vertical="top"/>
    </xf>
    <xf numFmtId="0" fontId="3" fillId="2" borderId="29" xfId="0" applyFont="1" applyFill="1" applyBorder="1" applyAlignment="1">
      <alignment vertical="top"/>
    </xf>
    <xf numFmtId="0" fontId="3" fillId="2" borderId="30" xfId="0" applyFont="1" applyFill="1" applyBorder="1" applyAlignment="1">
      <alignment vertical="top"/>
    </xf>
    <xf numFmtId="0" fontId="3" fillId="4" borderId="28" xfId="0" applyFont="1" applyFill="1" applyBorder="1" applyAlignment="1">
      <alignment vertical="top"/>
    </xf>
    <xf numFmtId="0" fontId="3" fillId="4" borderId="29" xfId="0" applyFont="1" applyFill="1" applyBorder="1" applyAlignment="1">
      <alignment vertical="top"/>
    </xf>
    <xf numFmtId="0" fontId="3" fillId="4" borderId="30" xfId="0" applyFont="1" applyFill="1" applyBorder="1" applyAlignment="1">
      <alignment vertical="top"/>
    </xf>
    <xf numFmtId="0" fontId="6" fillId="2" borderId="0" xfId="0" applyFont="1" applyFill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8" fillId="2" borderId="0" xfId="0" applyFont="1" applyFill="1" applyBorder="1" applyAlignment="1"/>
    <xf numFmtId="0" fontId="13" fillId="0" borderId="6" xfId="0" applyFont="1" applyBorder="1" applyAlignment="1"/>
    <xf numFmtId="0" fontId="13" fillId="0" borderId="8" xfId="0" applyFont="1" applyBorder="1" applyAlignment="1"/>
    <xf numFmtId="0" fontId="13" fillId="0" borderId="12" xfId="0" applyFont="1" applyBorder="1" applyAlignment="1"/>
    <xf numFmtId="0" fontId="15" fillId="0" borderId="26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17" fillId="8" borderId="11" xfId="0" applyFont="1" applyFill="1" applyBorder="1" applyAlignment="1">
      <alignment vertical="center"/>
    </xf>
    <xf numFmtId="0" fontId="17" fillId="8" borderId="10" xfId="0" applyFont="1" applyFill="1" applyBorder="1" applyAlignment="1">
      <alignment vertical="center"/>
    </xf>
    <xf numFmtId="0" fontId="17" fillId="8" borderId="9" xfId="0" applyFont="1" applyFill="1" applyBorder="1" applyAlignment="1">
      <alignment vertical="center"/>
    </xf>
    <xf numFmtId="0" fontId="17" fillId="9" borderId="11" xfId="0" applyFont="1" applyFill="1" applyBorder="1" applyAlignment="1">
      <alignment vertical="center"/>
    </xf>
    <xf numFmtId="0" fontId="17" fillId="9" borderId="10" xfId="0" applyFont="1" applyFill="1" applyBorder="1" applyAlignment="1">
      <alignment vertical="center"/>
    </xf>
    <xf numFmtId="164" fontId="19" fillId="10" borderId="6" xfId="0" applyNumberFormat="1" applyFont="1" applyFill="1" applyBorder="1" applyAlignment="1">
      <alignment vertical="center"/>
    </xf>
    <xf numFmtId="164" fontId="19" fillId="10" borderId="7" xfId="0" applyNumberFormat="1" applyFont="1" applyFill="1" applyBorder="1" applyAlignment="1">
      <alignment vertical="center"/>
    </xf>
    <xf numFmtId="164" fontId="20" fillId="8" borderId="3" xfId="0" applyNumberFormat="1" applyFont="1" applyFill="1" applyBorder="1" applyAlignment="1">
      <alignment vertical="center"/>
    </xf>
    <xf numFmtId="164" fontId="20" fillId="8" borderId="1" xfId="0" applyNumberFormat="1" applyFont="1" applyFill="1" applyBorder="1" applyAlignment="1">
      <alignment vertical="center"/>
    </xf>
    <xf numFmtId="164" fontId="20" fillId="8" borderId="4" xfId="0" applyNumberFormat="1" applyFont="1" applyFill="1" applyBorder="1" applyAlignment="1">
      <alignment vertical="center"/>
    </xf>
    <xf numFmtId="164" fontId="21" fillId="11" borderId="3" xfId="0" applyNumberFormat="1" applyFont="1" applyFill="1" applyBorder="1" applyAlignment="1">
      <alignment vertical="center"/>
    </xf>
    <xf numFmtId="164" fontId="21" fillId="11" borderId="1" xfId="0" applyNumberFormat="1" applyFont="1" applyFill="1" applyBorder="1" applyAlignment="1">
      <alignment vertical="center"/>
    </xf>
    <xf numFmtId="0" fontId="8" fillId="3" borderId="0" xfId="0" applyFont="1" applyFill="1" applyAlignment="1"/>
  </cellXfs>
  <cellStyles count="2">
    <cellStyle name="Currency" xfId="1" builtinId="4"/>
    <cellStyle name="Normal" xfId="0" builtinId="0"/>
  </cellStyles>
  <dxfs count="1120"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0" tint="-0.14999847407452621"/>
        </patternFill>
      </fill>
      <alignment vertical="center" textRotation="0" wrapText="0" indent="0" justifyLastLine="0" shrinkToFit="0" readingOrder="0"/>
      <border diagonalUp="0" diagonalDown="0" outline="0">
        <left/>
        <right style="thick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9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5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lef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lef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numFmt numFmtId="165" formatCode="_ [$₪-40D]\ * #,##0_ ;_ [$₪-40D]\ * \-#,##0_ ;_ [$₪-40D]\ * &quot;-&quot;??_ ;_ @_ 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lef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color auto="1"/>
        <name val="Alef"/>
        <scheme val="none"/>
      </font>
      <alignment vertical="center" textRotation="0" wrapText="0" indent="0" justifyLastLine="0" shrinkToFit="0" readingOrder="0"/>
      <border diagonalUp="0" diagonalDown="0" outline="0">
        <left style="thick">
          <color indexed="64"/>
        </left>
        <right/>
        <top/>
        <bottom/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rgb="FF000000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0F0FEFA0-05AB-4813-A6F7-F20E2BBD6E5B}" name="טבלה11111211110" displayName="טבלה11111211110" ref="B5:D31" totalsRowCount="1" headerRowDxfId="66" dataDxfId="64" totalsRowDxfId="65" headerRowBorderDxfId="1119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C5236E25-0FA1-4579-9E42-295A373F59B5}" name="הוצאה" totalsRowLabel="סה&quot;כ" dataDxfId="72" totalsRowDxfId="71"/>
    <tableColumn id="2" xr3:uid="{CF371DE9-2427-4FF6-A317-0A08BF679339}" name="סכום" totalsRowFunction="custom" dataDxfId="70" totalsRowDxfId="69" dataCellStyle="Currency">
      <totalsRowFormula>SUM(טבלה11111211110[סכום])</totalsRowFormula>
    </tableColumn>
    <tableColumn id="3" xr3:uid="{DB1033B7-CFA4-416B-8E94-394DE18E2080}" name="הערות" dataDxfId="68" totalsRowDxfId="67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D83AED0B-1BBD-4DB3-8D7E-E3ADD20EF2BC}" name="טבלה131212312111" displayName="טבלה131212312111" ref="E5:G31" totalsRowCount="1" headerRowDxfId="57" dataDxfId="55" totalsRowDxfId="56" headerRowBorderDxfId="1118">
  <autoFilter ref="E5:G30" xr:uid="{D83AED0B-1BBD-4DB3-8D7E-E3ADD20EF2BC}"/>
  <tableColumns count="3">
    <tableColumn id="1" xr3:uid="{086CC212-C584-4ECA-96E9-F4A6ECA80F56}" name="הוצאה" totalsRowLabel="סה&quot;כ" dataDxfId="63" totalsRowDxfId="62"/>
    <tableColumn id="2" xr3:uid="{9ACD7E7D-D1E6-4917-8E8C-F841620DAAF3}" name="סכום" totalsRowFunction="custom" dataDxfId="61" totalsRowDxfId="60" dataCellStyle="Currency">
      <totalsRowFormula>SUM(טבלה131212312111[סכום])</totalsRowFormula>
    </tableColumn>
    <tableColumn id="3" xr3:uid="{9A4513CA-5668-4F49-A3F5-50288ED4D4AE}" name="הערות" dataDxfId="59" totalsRowDxfId="58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BE80A44A-776A-4502-9770-2F61A113CD25}" name="טבלה141313413112" displayName="טבלה141313413112" ref="H5:J31" totalsRowCount="1" headerRowDxfId="48" dataDxfId="46" totalsRowDxfId="47" headerRowBorderDxfId="1117">
  <autoFilter ref="H5:J30" xr:uid="{BE80A44A-776A-4502-9770-2F61A113CD25}"/>
  <tableColumns count="3">
    <tableColumn id="1" xr3:uid="{4FBB949F-5534-4510-AD86-E8020BE8063C}" name="הוצאה" totalsRowLabel="סה&quot;כ" dataDxfId="54" totalsRowDxfId="53"/>
    <tableColumn id="2" xr3:uid="{EFD760AE-C5ED-4A58-986A-2B82879D0B8E}" name="סכום" totalsRowFunction="custom" dataDxfId="52" totalsRowDxfId="51" dataCellStyle="Currency">
      <totalsRowFormula>SUM(טבלה141313413112[סכום])</totalsRowFormula>
    </tableColumn>
    <tableColumn id="3" xr3:uid="{76E2427C-B6E1-4833-BB1C-8D90D6E00A78}" name="הערות" dataDxfId="50" totalsRowDxfId="4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08D046A7-D484-4914-9A68-2707513DD4DE}" name="טבלה151414514113" displayName="טבלה151414514113" ref="K5:M31" totalsRowCount="1" headerRowDxfId="39" dataDxfId="37" totalsRowDxfId="38" headerRowBorderDxfId="1116">
  <autoFilter ref="K5:M30" xr:uid="{08D046A7-D484-4914-9A68-2707513DD4DE}"/>
  <tableColumns count="3">
    <tableColumn id="1" xr3:uid="{3CD6A495-C15C-4091-AA65-88AE08AD5C55}" name="הוצאה" totalsRowLabel="סה&quot;כ" dataDxfId="45" totalsRowDxfId="44"/>
    <tableColumn id="2" xr3:uid="{A5753EF4-58E5-4653-B925-C11828E4310A}" name="סכום" totalsRowFunction="custom" dataDxfId="43" totalsRowDxfId="42" dataCellStyle="Currency">
      <totalsRowFormula>SUM(טבלה151414514113[סכום])</totalsRowFormula>
    </tableColumn>
    <tableColumn id="3" xr3:uid="{DE2BC07E-AB5B-44F8-BB3C-A9EC5E38D30B}" name="הערות" dataDxfId="41" totalsRowDxfId="40"/>
  </tableColumns>
  <tableStyleInfo name="TableStyleLight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4BADCE71-8705-46D3-9E9B-08E78FF43059}" name="טבלה161515615114" displayName="טבלה161515615114" ref="T5:V31" totalsRowCount="1" headerRowDxfId="30" dataDxfId="28" totalsRowDxfId="29" headerRowBorderDxfId="1115">
  <autoFilter ref="T5:V30" xr:uid="{4BADCE71-8705-46D3-9E9B-08E78FF43059}"/>
  <tableColumns count="3">
    <tableColumn id="1" xr3:uid="{D60CC38B-E348-4019-A06D-A3D285958CD4}" name="הכנסה" totalsRowLabel="סה&quot;כ" dataDxfId="36" totalsRowDxfId="35"/>
    <tableColumn id="2" xr3:uid="{59D046E3-EC8E-4635-9DC4-14875F7E455E}" name="סכום" totalsRowFunction="custom" dataDxfId="34" totalsRowDxfId="33" dataCellStyle="Currency">
      <totalsRowFormula>SUM(טבלה161515615114[סכום])</totalsRowFormula>
    </tableColumn>
    <tableColumn id="3" xr3:uid="{A2A78332-F32C-420A-B3E8-74CD5E1B60B5}" name="הערות" dataDxfId="32" totalsRowDxfId="31"/>
  </tableColumns>
  <tableStyleInfo name="TableStyleLight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4" xr:uid="{765739E3-A04D-400D-9A62-9EC532D4AF4C}" name="טבלה171616716115" displayName="טבלה171616716115" ref="N5:P31" totalsRowCount="1" headerRowDxfId="21" dataDxfId="19" totalsRowDxfId="20" headerRowBorderDxfId="1114">
  <autoFilter ref="N5:P30" xr:uid="{765739E3-A04D-400D-9A62-9EC532D4AF4C}"/>
  <tableColumns count="3">
    <tableColumn id="1" xr3:uid="{77772A0D-781F-4E0B-A76E-17B4A0CF5154}" name="הוצאה" totalsRowLabel="סה&quot;כ" dataDxfId="27" totalsRowDxfId="26"/>
    <tableColumn id="2" xr3:uid="{8DAD8C59-E025-4483-AB6F-3A0C0C902B00}" name="סכום" totalsRowFunction="custom" dataDxfId="25" totalsRowDxfId="24" dataCellStyle="Currency">
      <totalsRowFormula>SUM(טבלה171616716115[סכום])</totalsRowFormula>
    </tableColumn>
    <tableColumn id="3" xr3:uid="{D128F3B0-418D-4E95-9592-DBF388B23BE1}" name="הערות" dataDxfId="23" totalsRowDxfId="2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666C8438-FA65-4A96-8945-417B0A780328}" name="טבלה1681717817116" displayName="טבלה1681717817116" ref="Q5:S31" totalsRowCount="1" headerRowDxfId="12" dataDxfId="10" totalsRowDxfId="11" headerRowBorderDxfId="1113">
  <autoFilter ref="Q5:S30" xr:uid="{666C8438-FA65-4A96-8945-417B0A780328}"/>
  <tableColumns count="3">
    <tableColumn id="1" xr3:uid="{EE6F8FB6-8E96-44F2-950E-A3FC94AD7764}" name="הכנסה" totalsRowLabel="סה&quot;כ" dataDxfId="18" totalsRowDxfId="17"/>
    <tableColumn id="2" xr3:uid="{E5DA44DA-68D5-44DE-A17E-2073B2DFB230}" name="סכום" totalsRowFunction="custom" dataDxfId="16" totalsRowDxfId="15" dataCellStyle="Currency">
      <totalsRowFormula>SUM(טבלה1681717817116[סכום])</totalsRowFormula>
    </tableColumn>
    <tableColumn id="3" xr3:uid="{0315349C-67D3-4BF2-8832-E81AFFAFF67A}" name="הערות" dataDxfId="14" totalsRowDxfId="13"/>
  </tableColumns>
  <tableStyleInfo name="TableStyleLight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6" xr:uid="{79BC5131-B1AA-4E7B-A932-4669B19E8644}" name="טבלה81818918117" displayName="טבלה81818918117" ref="W6:Y17" totalsRowShown="0" headerRowDxfId="6" dataDxfId="5">
  <autoFilter ref="W6:Y17" xr:uid="{79BC5131-B1AA-4E7B-A932-4669B19E8644}"/>
  <tableColumns count="3">
    <tableColumn id="1" xr3:uid="{5AFAC13F-13A3-41B3-BF11-5DC66FCF8E99}" name="הכנסה" dataDxfId="9"/>
    <tableColumn id="2" xr3:uid="{DCC65029-E56C-4943-BF88-7E61D8A9130E}" name="כמה" dataDxfId="8" dataCellStyle="Currency"/>
    <tableColumn id="3" xr3:uid="{08427DFC-BB1A-42D9-BC31-C4D5BB01FFD8}" name="הערות" dataDxfId="7"/>
  </tableColumns>
  <tableStyleInfo name="TableStyleLight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E8F337AA-4634-482B-878F-4C84E8015B7D}" name="טבלה81019191019118" displayName="טבלה81019191019118" ref="W20:Y31" totalsRowShown="0" headerRowDxfId="1" dataDxfId="0">
  <autoFilter ref="W20:Y31" xr:uid="{E8F337AA-4634-482B-878F-4C84E8015B7D}"/>
  <tableColumns count="3">
    <tableColumn id="1" xr3:uid="{7387BCC2-F357-4475-B018-935D601DE6E6}" name="מה יורד" dataDxfId="4"/>
    <tableColumn id="2" xr3:uid="{98B597AC-AABC-4C5C-A534-25AA34418C16}" name="כמה" dataDxfId="3" dataCellStyle="Currency"/>
    <tableColumn id="3" xr3:uid="{CB98350C-711F-4553-9BBA-31379B5D31BC}" name="הערות" dataDxfId="2"/>
  </tableColumns>
  <tableStyleInfo name="TableStyleLight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4AA86900-FFEC-441E-8395-955404B476D5}" name="טבלה11111211110202947" displayName="טבלה11111211110202947" ref="B5:D31" totalsRowCount="1" headerRowDxfId="139" dataDxfId="137" totalsRowDxfId="138" headerRowBorderDxfId="1112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05FA2964-D227-4B6E-B56D-85F29ECE651A}" name="הוצאה" totalsRowLabel="סה&quot;כ" dataDxfId="145" totalsRowDxfId="144"/>
    <tableColumn id="2" xr3:uid="{DB51AA9C-C1CB-4B2E-A2E3-CBFA39444DB4}" name="סכום" totalsRowFunction="custom" dataDxfId="143" totalsRowDxfId="142" dataCellStyle="Currency">
      <totalsRowFormula>SUM(טבלה11111211110202947[סכום])</totalsRowFormula>
    </tableColumn>
    <tableColumn id="3" xr3:uid="{EFFCC60B-2723-466B-82A6-4869669A3F0E}" name="הערות" dataDxfId="141" totalsRowDxfId="140"/>
  </tableColumns>
  <tableStyleInfo name="TableStyleLight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A171F644-7230-4BBF-AC2C-2375C9A1E89F}" name="טבלה131212312111213048" displayName="טבלה131212312111213048" ref="E5:G31" totalsRowCount="1" headerRowDxfId="130" dataDxfId="128" totalsRowDxfId="129" headerRowBorderDxfId="1111">
  <autoFilter ref="E5:G30" xr:uid="{D83AED0B-1BBD-4DB3-8D7E-E3ADD20EF2BC}"/>
  <tableColumns count="3">
    <tableColumn id="1" xr3:uid="{4FE30280-E75F-4D6E-ACB3-53BDE27DB14B}" name="הוצאה" totalsRowLabel="סה&quot;כ" dataDxfId="136" totalsRowDxfId="135"/>
    <tableColumn id="2" xr3:uid="{4CA304ED-D4F8-4D5A-92D4-AC4C86B95207}" name="סכום" totalsRowFunction="custom" dataDxfId="134" totalsRowDxfId="133" dataCellStyle="Currency">
      <totalsRowFormula>SUM(טבלה131212312111213048[סכום])</totalsRowFormula>
    </tableColumn>
    <tableColumn id="3" xr3:uid="{8B614BBA-5E12-4B6B-85D1-0856F5F1D68B}" name="הערות" dataDxfId="132" totalsRowDxfId="131"/>
  </tableColumns>
  <tableStyleInfo name="TableStyleLight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949013BD-5C98-4699-B908-D8EC6662D091}" name="טבלה141313413112223149" displayName="טבלה141313413112223149" ref="H5:J31" totalsRowCount="1" headerRowDxfId="121" dataDxfId="119" totalsRowDxfId="120" headerRowBorderDxfId="1110">
  <autoFilter ref="H5:J30" xr:uid="{BE80A44A-776A-4502-9770-2F61A113CD25}"/>
  <tableColumns count="3">
    <tableColumn id="1" xr3:uid="{415A89BF-CF8B-4E34-8EF8-B7895E097396}" name="הוצאה" totalsRowLabel="סה&quot;כ" dataDxfId="127" totalsRowDxfId="126"/>
    <tableColumn id="2" xr3:uid="{3BF93A2C-31E0-43A8-A132-8B321C2E98A3}" name="סכום" totalsRowFunction="custom" dataDxfId="125" totalsRowDxfId="124" dataCellStyle="Currency">
      <totalsRowFormula>SUM(טבלה141313413112223149[סכום])</totalsRowFormula>
    </tableColumn>
    <tableColumn id="3" xr3:uid="{AB1F7E9D-BD90-44A8-B386-60170B9E1EC7}" name="הערות" dataDxfId="123" totalsRowDxfId="122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551BACBC-D877-4196-ABA9-280654CB63EF}" name="טבלה151414514113233250" displayName="טבלה151414514113233250" ref="K5:M31" totalsRowCount="1" headerRowDxfId="112" dataDxfId="110" totalsRowDxfId="111" headerRowBorderDxfId="1109">
  <autoFilter ref="K5:M30" xr:uid="{08D046A7-D484-4914-9A68-2707513DD4DE}"/>
  <tableColumns count="3">
    <tableColumn id="1" xr3:uid="{CAB63876-26AB-4A2C-8A92-C2228A6085CF}" name="הוצאה" totalsRowLabel="סה&quot;כ" dataDxfId="118" totalsRowDxfId="117"/>
    <tableColumn id="2" xr3:uid="{C9623E39-8A06-4F46-91A4-8D0A3B089B4B}" name="סכום" totalsRowFunction="custom" dataDxfId="116" totalsRowDxfId="115" dataCellStyle="Currency">
      <totalsRowFormula>SUM(טבלה151414514113233250[סכום])</totalsRowFormula>
    </tableColumn>
    <tableColumn id="3" xr3:uid="{9DFF4CA9-4711-4513-925F-C96C6B70276D}" name="הערות" dataDxfId="114" totalsRowDxfId="113"/>
  </tableColumns>
  <tableStyleInfo name="TableStyleLight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D74BD007-9989-4CD8-BB0F-82D1097E227B}" name="טבלה161515615114243351" displayName="טבלה161515615114243351" ref="T5:V31" totalsRowCount="1" headerRowDxfId="103" dataDxfId="101" totalsRowDxfId="102" headerRowBorderDxfId="1108">
  <autoFilter ref="T5:V30" xr:uid="{4BADCE71-8705-46D3-9E9B-08E78FF43059}"/>
  <tableColumns count="3">
    <tableColumn id="1" xr3:uid="{0F062896-36F7-442B-989D-5BA06592A390}" name="הכנסה" totalsRowLabel="סה&quot;כ" dataDxfId="109" totalsRowDxfId="108"/>
    <tableColumn id="2" xr3:uid="{E46BCD6B-9E69-4871-A166-AA79BC5B4B6E}" name="סכום" totalsRowFunction="custom" dataDxfId="107" totalsRowDxfId="106" dataCellStyle="Currency">
      <totalsRowFormula>SUM(טבלה161515615114243351[סכום])</totalsRowFormula>
    </tableColumn>
    <tableColumn id="3" xr3:uid="{09B7C752-7A5A-48C5-A2E1-8DFF529822A6}" name="הערות" dataDxfId="105" totalsRowDxfId="104"/>
  </tableColumns>
  <tableStyleInfo name="TableStyleLight5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39F7B40C-1DA4-4361-B9DF-890EC87E7542}" name="טבלה171616716115253452" displayName="טבלה171616716115253452" ref="N5:P31" totalsRowCount="1" headerRowDxfId="94" dataDxfId="92" totalsRowDxfId="93" headerRowBorderDxfId="1107">
  <autoFilter ref="N5:P30" xr:uid="{765739E3-A04D-400D-9A62-9EC532D4AF4C}"/>
  <tableColumns count="3">
    <tableColumn id="1" xr3:uid="{D417E3C0-1884-4707-B015-F5078F56F222}" name="הוצאה" totalsRowLabel="סה&quot;כ" dataDxfId="100" totalsRowDxfId="99"/>
    <tableColumn id="2" xr3:uid="{0EA73C7A-54ED-49D9-A4AD-243BE433B7EA}" name="סכום" totalsRowFunction="custom" dataDxfId="98" totalsRowDxfId="97" dataCellStyle="Currency">
      <totalsRowFormula>SUM(טבלה171616716115253452[סכום])</totalsRowFormula>
    </tableColumn>
    <tableColumn id="3" xr3:uid="{3116082A-D969-4C43-9A3E-435CAC366917}" name="הערות" dataDxfId="96" totalsRowDxfId="95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1927A752-B208-4E48-B2BB-90D178BA7CD4}" name="טבלה1681717817116263553" displayName="טבלה1681717817116263553" ref="Q5:S31" totalsRowCount="1" headerRowDxfId="85" dataDxfId="83" totalsRowDxfId="84" headerRowBorderDxfId="1106">
  <autoFilter ref="Q5:S30" xr:uid="{666C8438-FA65-4A96-8945-417B0A780328}"/>
  <tableColumns count="3">
    <tableColumn id="1" xr3:uid="{02A2A7E9-A93B-4CF4-AC56-CE494BFEF718}" name="הכנסה" totalsRowLabel="סה&quot;כ" dataDxfId="91" totalsRowDxfId="90"/>
    <tableColumn id="2" xr3:uid="{72A6F40F-955D-48A0-B533-9E760666718E}" name="סכום" totalsRowFunction="custom" dataDxfId="89" totalsRowDxfId="88" dataCellStyle="Currency">
      <totalsRowFormula>SUM(טבלה1681717817116263553[סכום])</totalsRowFormula>
    </tableColumn>
    <tableColumn id="3" xr3:uid="{DCB86AEC-4EBF-4830-A90A-A37D31E2BB7B}" name="הערות" dataDxfId="87" totalsRowDxfId="86"/>
  </tableColumns>
  <tableStyleInfo name="TableStyleLight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852D96C7-2052-4293-9FDC-F808079CD707}" name="טבלה81818918117273654" displayName="טבלה81818918117273654" ref="W6:Y17" totalsRowShown="0" headerRowDxfId="79" dataDxfId="78">
  <autoFilter ref="W6:Y17" xr:uid="{79BC5131-B1AA-4E7B-A932-4669B19E8644}"/>
  <tableColumns count="3">
    <tableColumn id="1" xr3:uid="{43335F11-9742-48F8-B523-26E78BACB1E5}" name="הכנסה" dataDxfId="82"/>
    <tableColumn id="2" xr3:uid="{7C8B46C0-B683-4414-AA2E-816D88EEFCCD}" name="כמה" dataDxfId="81" dataCellStyle="Currency"/>
    <tableColumn id="3" xr3:uid="{2951BBCA-F2A4-472B-9C78-EAA3F67CECD4}" name="הערות" dataDxfId="80"/>
  </tableColumns>
  <tableStyleInfo name="TableStyleLight5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1C934631-7C5B-4A98-9133-BF81CF8E2127}" name="טבלה81019191019118283755" displayName="טבלה81019191019118283755" ref="W20:Y31" totalsRowShown="0" headerRowDxfId="74" dataDxfId="73">
  <autoFilter ref="W20:Y31" xr:uid="{E8F337AA-4634-482B-878F-4C84E8015B7D}"/>
  <tableColumns count="3">
    <tableColumn id="1" xr3:uid="{7BF57395-FB7C-40A0-B112-91B979B1BE1E}" name="מה יורד" dataDxfId="77"/>
    <tableColumn id="2" xr3:uid="{E6F6761F-6589-403F-A22E-75A545A368B3}" name="כמה" dataDxfId="76" dataCellStyle="Currency"/>
    <tableColumn id="3" xr3:uid="{F0828D9C-CA53-4450-A7B1-32BB2F52156E}" name="הערות" dataDxfId="75"/>
  </tableColumns>
  <tableStyleInfo name="TableStyleLight3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1078D53-4693-48D9-B619-BD70764CB823}" name="טבלה111112111102029" displayName="טבלה111112111102029" ref="B5:D31" totalsRowCount="1" headerRowDxfId="212" dataDxfId="210" totalsRowDxfId="211" headerRowBorderDxfId="1105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9508ADD6-FF94-4DDC-9080-2D63CAF90985}" name="הוצאה" totalsRowLabel="סה&quot;כ" dataDxfId="218" totalsRowDxfId="217"/>
    <tableColumn id="2" xr3:uid="{7AEB4976-AF8A-4CA0-9A73-397EFCA279D7}" name="סכום" totalsRowFunction="custom" dataDxfId="216" totalsRowDxfId="215" dataCellStyle="Currency">
      <totalsRowFormula>SUM(טבלה111112111102029[סכום])</totalsRowFormula>
    </tableColumn>
    <tableColumn id="3" xr3:uid="{C2198371-A184-4239-BFB3-EDFFB4C0004F}" name="הערות" dataDxfId="214" totalsRowDxfId="213"/>
  </tableColumns>
  <tableStyleInfo name="TableStyleLight5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E2DEA5C-79DB-424E-91C9-0D4BCE76EBC7}" name="טבלה1312123121112130" displayName="טבלה1312123121112130" ref="E5:G31" totalsRowCount="1" headerRowDxfId="203" dataDxfId="201" totalsRowDxfId="202" headerRowBorderDxfId="1104">
  <autoFilter ref="E5:G30" xr:uid="{D83AED0B-1BBD-4DB3-8D7E-E3ADD20EF2BC}"/>
  <tableColumns count="3">
    <tableColumn id="1" xr3:uid="{ED1D7500-A016-4F97-BCD1-B5B256EC7892}" name="הוצאה" totalsRowLabel="סה&quot;כ" dataDxfId="209" totalsRowDxfId="208"/>
    <tableColumn id="2" xr3:uid="{914EE2D0-4D71-44F6-8FBE-18EB7AD2370A}" name="סכום" totalsRowFunction="custom" dataDxfId="207" totalsRowDxfId="206" dataCellStyle="Currency">
      <totalsRowFormula>SUM(טבלה1312123121112130[סכום])</totalsRowFormula>
    </tableColumn>
    <tableColumn id="3" xr3:uid="{A9C1BA37-E2E8-4E1A-AC88-DD685E965D8F}" name="הערות" dataDxfId="205" totalsRowDxfId="204"/>
  </tableColumns>
  <tableStyleInfo name="TableStyleLight3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FF07D67-C89E-4096-BDD5-378920048F26}" name="טבלה1413134131122231" displayName="טבלה1413134131122231" ref="H5:J31" totalsRowCount="1" headerRowDxfId="194" dataDxfId="192" totalsRowDxfId="193" headerRowBorderDxfId="1103">
  <autoFilter ref="H5:J30" xr:uid="{BE80A44A-776A-4502-9770-2F61A113CD25}"/>
  <tableColumns count="3">
    <tableColumn id="1" xr3:uid="{A819EDC0-B948-49DF-AEB0-D80DD1007DB7}" name="הוצאה" totalsRowLabel="סה&quot;כ" dataDxfId="200" totalsRowDxfId="199"/>
    <tableColumn id="2" xr3:uid="{C5957A39-50F8-4A76-9CA7-AB58B2C34E0F}" name="סכום" totalsRowFunction="custom" dataDxfId="198" totalsRowDxfId="197" dataCellStyle="Currency">
      <totalsRowFormula>SUM(טבלה1413134131122231[סכום])</totalsRowFormula>
    </tableColumn>
    <tableColumn id="3" xr3:uid="{0BEF6D1C-26CC-459B-9A15-1E2D9AEE3B4D}" name="הערות" dataDxfId="196" totalsRowDxfId="195"/>
  </tableColumns>
  <tableStyleInfo name="TableStyleLight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5492DAEF-786C-4DB1-A27A-207B903053FD}" name="טבלה1514145141132332" displayName="טבלה1514145141132332" ref="K5:M31" totalsRowCount="1" headerRowDxfId="185" dataDxfId="183" totalsRowDxfId="184" headerRowBorderDxfId="1102">
  <autoFilter ref="K5:M30" xr:uid="{08D046A7-D484-4914-9A68-2707513DD4DE}"/>
  <tableColumns count="3">
    <tableColumn id="1" xr3:uid="{3F95EA7F-6DFD-4777-AD28-E0F861EACA1C}" name="הוצאה" totalsRowLabel="סה&quot;כ" dataDxfId="191" totalsRowDxfId="190"/>
    <tableColumn id="2" xr3:uid="{29EFF0F7-137E-4B26-B0BB-CEEB89D28BAD}" name="סכום" totalsRowFunction="custom" dataDxfId="189" totalsRowDxfId="188" dataCellStyle="Currency">
      <totalsRowFormula>SUM(טבלה1514145141132332[סכום])</totalsRowFormula>
    </tableColumn>
    <tableColumn id="3" xr3:uid="{819FEE9D-B7D4-4B30-9FB9-CEF54CE24611}" name="הערות" dataDxfId="187" totalsRowDxfId="186"/>
  </tableColumns>
  <tableStyleInfo name="TableStyleLight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1138ADF1-B1AA-4BED-8D66-13569BB5DA6B}" name="טבלה1615156151142433" displayName="טבלה1615156151142433" ref="T5:V31" totalsRowCount="1" headerRowDxfId="176" dataDxfId="174" totalsRowDxfId="175" headerRowBorderDxfId="1101">
  <autoFilter ref="T5:V30" xr:uid="{4BADCE71-8705-46D3-9E9B-08E78FF43059}"/>
  <tableColumns count="3">
    <tableColumn id="1" xr3:uid="{20DD8087-86C5-4BC9-92FD-2CA9B06DD2C9}" name="הכנסה" totalsRowLabel="סה&quot;כ" dataDxfId="182" totalsRowDxfId="181"/>
    <tableColumn id="2" xr3:uid="{736DD027-666F-41E7-8F63-BACC2A2CDFFD}" name="סכום" totalsRowFunction="custom" dataDxfId="180" totalsRowDxfId="179" dataCellStyle="Currency">
      <totalsRowFormula>SUM(טבלה1615156151142433[סכום])</totalsRowFormula>
    </tableColumn>
    <tableColumn id="3" xr3:uid="{7CB5508F-077E-4B1A-AA4C-0E025E203C10}" name="הערות" dataDxfId="178" totalsRowDxfId="177"/>
  </tableColumns>
  <tableStyleInfo name="TableStyleLight5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D0E588BC-6B32-47C2-B7C5-525E00B8AFFC}" name="טבלה1716167161152534" displayName="טבלה1716167161152534" ref="N5:P31" totalsRowCount="1" headerRowDxfId="167" dataDxfId="165" totalsRowDxfId="166" headerRowBorderDxfId="1100">
  <autoFilter ref="N5:P30" xr:uid="{765739E3-A04D-400D-9A62-9EC532D4AF4C}"/>
  <tableColumns count="3">
    <tableColumn id="1" xr3:uid="{9EAB94F0-8C7D-4F09-A5F0-DC72B239B392}" name="הוצאה" totalsRowLabel="סה&quot;כ" dataDxfId="173" totalsRowDxfId="172"/>
    <tableColumn id="2" xr3:uid="{6BA13130-8D21-4C8B-A162-CF092EB606A0}" name="סכום" totalsRowFunction="custom" dataDxfId="171" totalsRowDxfId="170" dataCellStyle="Currency">
      <totalsRowFormula>SUM(טבלה1716167161152534[סכום])</totalsRowFormula>
    </tableColumn>
    <tableColumn id="3" xr3:uid="{6884914B-79B9-456E-90BB-AA1447B9548F}" name="הערות" dataDxfId="169" totalsRowDxfId="168"/>
  </tableColumns>
  <tableStyleInfo name="TableStyleLight1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B0C70832-147A-4757-8738-A1BF388A826D}" name="טבלה16817178171162635" displayName="טבלה16817178171162635" ref="Q5:S31" totalsRowCount="1" headerRowDxfId="158" dataDxfId="156" totalsRowDxfId="157" headerRowBorderDxfId="1099">
  <autoFilter ref="Q5:S30" xr:uid="{666C8438-FA65-4A96-8945-417B0A780328}"/>
  <tableColumns count="3">
    <tableColumn id="1" xr3:uid="{C0B35CCF-AE34-49F9-A657-17CCDD22F338}" name="הכנסה" totalsRowLabel="סה&quot;כ" dataDxfId="164" totalsRowDxfId="163"/>
    <tableColumn id="2" xr3:uid="{E0B67FC6-1C21-4F05-B45B-FFD22207433F}" name="סכום" totalsRowFunction="custom" dataDxfId="162" totalsRowDxfId="161" dataCellStyle="Currency">
      <totalsRowFormula>SUM(טבלה16817178171162635[סכום])</totalsRowFormula>
    </tableColumn>
    <tableColumn id="3" xr3:uid="{42A08C93-3397-4F75-8878-458E7A321241}" name="הערות" dataDxfId="160" totalsRowDxfId="159"/>
  </tableColumns>
  <tableStyleInfo name="TableStyleLight5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F9A60B6B-81C7-45B5-B417-E442271CE343}" name="טבלה818189181172736" displayName="טבלה818189181172736" ref="W6:Y17" totalsRowShown="0" headerRowDxfId="152" dataDxfId="151">
  <autoFilter ref="W6:Y17" xr:uid="{79BC5131-B1AA-4E7B-A932-4669B19E8644}"/>
  <tableColumns count="3">
    <tableColumn id="1" xr3:uid="{E5C391D9-9821-4EC8-AF5F-51A297A997A5}" name="הכנסה" dataDxfId="155"/>
    <tableColumn id="2" xr3:uid="{5137CF13-3317-48B1-A03C-679219CA93B8}" name="כמה" dataDxfId="154" dataCellStyle="Currency"/>
    <tableColumn id="3" xr3:uid="{62F6AA87-AD02-48DA-9224-757504D1C641}" name="הערות" dataDxfId="153"/>
  </tableColumns>
  <tableStyleInfo name="TableStyleLight5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27F73ABD-7D53-496B-8D10-B9A79AB90ECA}" name="טבלה810191910191182837" displayName="טבלה810191910191182837" ref="W20:Y31" totalsRowShown="0" headerRowDxfId="147" dataDxfId="146">
  <autoFilter ref="W20:Y31" xr:uid="{E8F337AA-4634-482B-878F-4C84E8015B7D}"/>
  <tableColumns count="3">
    <tableColumn id="1" xr3:uid="{A29205B0-DDF7-42F1-906B-1267BDC94CCC}" name="מה יורד" dataDxfId="150"/>
    <tableColumn id="2" xr3:uid="{D1B4641A-2E81-4D73-92E1-31B1FF08B1F7}" name="כמה" dataDxfId="149" dataCellStyle="Currency"/>
    <tableColumn id="3" xr3:uid="{4C213E21-D576-4D04-BAA6-8A4FB6408DA7}" name="הערות" dataDxfId="148"/>
  </tableColumns>
  <tableStyleInfo name="TableStyleLight3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B49B5EF-A30C-4C82-94BC-5A251640D199}" name="טבלה1111121111020" displayName="טבלה1111121111020" ref="B5:D31" totalsRowCount="1" headerRowDxfId="285" dataDxfId="283" totalsRowDxfId="284" headerRowBorderDxfId="1098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5F2395A9-8163-4685-A9E4-49E6DEE3C7EF}" name="הוצאה" totalsRowLabel="סה&quot;כ" dataDxfId="291" totalsRowDxfId="290"/>
    <tableColumn id="2" xr3:uid="{B695BB00-2FC5-472C-A112-C950968174A7}" name="סכום" totalsRowFunction="custom" dataDxfId="289" totalsRowDxfId="288" dataCellStyle="Currency">
      <totalsRowFormula>SUM(טבלה1111121111020[סכום])</totalsRowFormula>
    </tableColumn>
    <tableColumn id="3" xr3:uid="{1D926212-0228-4880-BBA5-66FDD3D2137F}" name="הערות" dataDxfId="287" totalsRowDxfId="286"/>
  </tableColumns>
  <tableStyleInfo name="TableStyleLight5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E7053EE-65BB-40FF-824C-CE4448313C9E}" name="טבלה13121231211121" displayName="טבלה13121231211121" ref="E5:G31" totalsRowCount="1" headerRowDxfId="276" dataDxfId="274" totalsRowDxfId="275" headerRowBorderDxfId="1097">
  <autoFilter ref="E5:G30" xr:uid="{D83AED0B-1BBD-4DB3-8D7E-E3ADD20EF2BC}"/>
  <tableColumns count="3">
    <tableColumn id="1" xr3:uid="{69A299C7-17C0-44A1-B71D-14D966C3A840}" name="הוצאה" totalsRowLabel="סה&quot;כ" dataDxfId="282" totalsRowDxfId="281"/>
    <tableColumn id="2" xr3:uid="{2D3179B7-AFF2-40C6-B184-C82B8FA098DF}" name="סכום" totalsRowFunction="custom" dataDxfId="280" totalsRowDxfId="279" dataCellStyle="Currency">
      <totalsRowFormula>SUM(טבלה13121231211121[סכום])</totalsRowFormula>
    </tableColumn>
    <tableColumn id="3" xr3:uid="{940B1733-0852-4CF8-9DB3-D4DE386D26CB}" name="הערות" dataDxfId="278" totalsRowDxfId="277"/>
  </tableColumns>
  <tableStyleInfo name="TableStyleLight3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1E1567ED-186B-49D6-B7AE-0ECCAF138D61}" name="טבלה14131341311222" displayName="טבלה14131341311222" ref="H5:J31" totalsRowCount="1" headerRowDxfId="267" dataDxfId="265" totalsRowDxfId="266" headerRowBorderDxfId="1096">
  <autoFilter ref="H5:J30" xr:uid="{BE80A44A-776A-4502-9770-2F61A113CD25}"/>
  <tableColumns count="3">
    <tableColumn id="1" xr3:uid="{411A042D-B6DE-492A-A1FC-9FA5572E00C4}" name="הוצאה" totalsRowLabel="סה&quot;כ" dataDxfId="273" totalsRowDxfId="272"/>
    <tableColumn id="2" xr3:uid="{23C83B79-4921-4A01-ABC1-313177826727}" name="סכום" totalsRowFunction="custom" dataDxfId="271" totalsRowDxfId="270" dataCellStyle="Currency">
      <totalsRowFormula>SUM(טבלה14131341311222[סכום])</totalsRowFormula>
    </tableColumn>
    <tableColumn id="3" xr3:uid="{5235525C-184C-4CF8-9E15-6F766E326CE6}" name="הערות" dataDxfId="269" totalsRowDxfId="268"/>
  </tableColumns>
  <tableStyleInfo name="TableStyleLight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EB3D42E5-F5A0-46A7-BC26-D0EC5B49D9CD}" name="טבלה15141451411323" displayName="טבלה15141451411323" ref="K5:M31" totalsRowCount="1" headerRowDxfId="258" dataDxfId="256" totalsRowDxfId="257" headerRowBorderDxfId="1095">
  <autoFilter ref="K5:M30" xr:uid="{08D046A7-D484-4914-9A68-2707513DD4DE}"/>
  <tableColumns count="3">
    <tableColumn id="1" xr3:uid="{0C144E12-4224-4629-B081-5351CFFF7E1D}" name="הוצאה" totalsRowLabel="סה&quot;כ" dataDxfId="264" totalsRowDxfId="263"/>
    <tableColumn id="2" xr3:uid="{96D95A66-2F20-4B1F-B345-58A74402CE4A}" name="סכום" totalsRowFunction="custom" dataDxfId="262" totalsRowDxfId="261" dataCellStyle="Currency">
      <totalsRowFormula>SUM(טבלה15141451411323[סכום])</totalsRowFormula>
    </tableColumn>
    <tableColumn id="3" xr3:uid="{1BD0E818-1547-4CF2-B8AE-F5127076EFA5}" name="הערות" dataDxfId="260" totalsRowDxfId="259"/>
  </tableColumns>
  <tableStyleInfo name="TableStyleLight7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6B349E19-0A6A-45F5-ACFA-8FFCE3BFB230}" name="טבלה16151561511424" displayName="טבלה16151561511424" ref="T5:V31" totalsRowCount="1" headerRowDxfId="249" dataDxfId="247" totalsRowDxfId="248" headerRowBorderDxfId="1094">
  <autoFilter ref="T5:V30" xr:uid="{4BADCE71-8705-46D3-9E9B-08E78FF43059}"/>
  <tableColumns count="3">
    <tableColumn id="1" xr3:uid="{E946D587-8E97-43D5-AE7E-898C90F7A385}" name="הכנסה" totalsRowLabel="סה&quot;כ" dataDxfId="255" totalsRowDxfId="254"/>
    <tableColumn id="2" xr3:uid="{CEB6EBFF-C99A-4CAD-99DD-AA49CE87726A}" name="סכום" totalsRowFunction="custom" dataDxfId="253" totalsRowDxfId="252" dataCellStyle="Currency">
      <totalsRowFormula>SUM(טבלה16151561511424[סכום])</totalsRowFormula>
    </tableColumn>
    <tableColumn id="3" xr3:uid="{A50EF240-1626-4172-9A07-EFAAD333BC78}" name="הערות" dataDxfId="251" totalsRowDxfId="250"/>
  </tableColumns>
  <tableStyleInfo name="TableStyleLight5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EAA5EF00-AE1F-4A0C-8FB1-5772D3654E49}" name="טבלה17161671611525" displayName="טבלה17161671611525" ref="N5:P31" totalsRowCount="1" headerRowDxfId="240" dataDxfId="238" totalsRowDxfId="239" headerRowBorderDxfId="1093">
  <autoFilter ref="N5:P30" xr:uid="{765739E3-A04D-400D-9A62-9EC532D4AF4C}"/>
  <tableColumns count="3">
    <tableColumn id="1" xr3:uid="{29223151-F59C-457D-8C3C-0D9A87C3D6EB}" name="הוצאה" totalsRowLabel="סה&quot;כ" dataDxfId="246" totalsRowDxfId="245"/>
    <tableColumn id="2" xr3:uid="{36980738-2485-490B-9A49-163EB9AD4A37}" name="סכום" totalsRowFunction="custom" dataDxfId="244" totalsRowDxfId="243" dataCellStyle="Currency">
      <totalsRowFormula>SUM(טבלה17161671611525[סכום])</totalsRowFormula>
    </tableColumn>
    <tableColumn id="3" xr3:uid="{43CACD3C-95D4-4158-856C-825F370D79B9}" name="הערות" dataDxfId="242" totalsRowDxfId="241"/>
  </tableColumns>
  <tableStyleInfo name="TableStyleLight1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A3E8F094-E3CF-413A-BA69-EDEA75A9A9C7}" name="טבלה168171781711626" displayName="טבלה168171781711626" ref="Q5:S31" totalsRowCount="1" headerRowDxfId="231" dataDxfId="229" totalsRowDxfId="230" headerRowBorderDxfId="1092">
  <autoFilter ref="Q5:S30" xr:uid="{666C8438-FA65-4A96-8945-417B0A780328}"/>
  <tableColumns count="3">
    <tableColumn id="1" xr3:uid="{D7433D98-254E-4C8A-88EC-0EB23C3A7571}" name="הכנסה" totalsRowLabel="סה&quot;כ" dataDxfId="237" totalsRowDxfId="236"/>
    <tableColumn id="2" xr3:uid="{C7D4FAA8-80C0-4B58-B9BE-0CE94B8E3BC8}" name="סכום" totalsRowFunction="custom" dataDxfId="235" totalsRowDxfId="234" dataCellStyle="Currency">
      <totalsRowFormula>SUM(טבלה168171781711626[סכום])</totalsRowFormula>
    </tableColumn>
    <tableColumn id="3" xr3:uid="{03BA90FB-F4B2-4E47-9B04-ABB630DAAEC4}" name="הערות" dataDxfId="233" totalsRowDxfId="232"/>
  </tableColumns>
  <tableStyleInfo name="TableStyleLight5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E7B529D-444B-47AB-A069-0E9C3823CE74}" name="טבלה8181891811727" displayName="טבלה8181891811727" ref="W6:Y17" totalsRowShown="0" headerRowDxfId="225" dataDxfId="224">
  <autoFilter ref="W6:Y17" xr:uid="{79BC5131-B1AA-4E7B-A932-4669B19E8644}"/>
  <tableColumns count="3">
    <tableColumn id="1" xr3:uid="{692A6BAB-15C5-4FDD-BFA7-5E3FD2F11D30}" name="הכנסה" dataDxfId="228"/>
    <tableColumn id="2" xr3:uid="{73082307-3CF0-4112-B8F1-EF3289D65A79}" name="כמה" dataDxfId="227" dataCellStyle="Currency"/>
    <tableColumn id="3" xr3:uid="{83ED3B07-9E3B-4AF4-824D-D7155E5E09E3}" name="הערות" dataDxfId="226"/>
  </tableColumns>
  <tableStyleInfo name="TableStyleLight5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2E98EEF9-B4AA-4478-9A61-2942FC6BB54A}" name="טבלה8101919101911828" displayName="טבלה8101919101911828" ref="W20:Y31" totalsRowShown="0" headerRowDxfId="220" dataDxfId="219">
  <autoFilter ref="W20:Y31" xr:uid="{E8F337AA-4634-482B-878F-4C84E8015B7D}"/>
  <tableColumns count="3">
    <tableColumn id="1" xr3:uid="{01A533A2-495C-4B51-B995-48CF64AA2573}" name="מה יורד" dataDxfId="223"/>
    <tableColumn id="2" xr3:uid="{9FA81E4C-4CB7-4819-AF35-F026C5F1F839}" name="כמה" dataDxfId="222" dataCellStyle="Currency"/>
    <tableColumn id="3" xr3:uid="{202F0EEA-4274-43AE-9BF5-869D219BB99B}" name="הערות" dataDxfId="221"/>
  </tableColumns>
  <tableStyleInfo name="TableStyleLight3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9EF632EB-073B-40F6-B05C-99DDA5FCE7E0}" name="טבלה111112111102056" displayName="טבלה111112111102056" ref="B5:D31" totalsRowCount="1" headerRowDxfId="358" dataDxfId="356" totalsRowDxfId="357" headerRowBorderDxfId="1091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D26B679F-91BF-4D40-9C83-6BCCBB31F991}" name="הוצאה" totalsRowLabel="סה&quot;כ" dataDxfId="364" totalsRowDxfId="363"/>
    <tableColumn id="2" xr3:uid="{65788BEF-BEED-4B73-B389-2745F26424A2}" name="סכום" totalsRowFunction="custom" dataDxfId="362" totalsRowDxfId="361" dataCellStyle="Currency">
      <totalsRowFormula>SUM(טבלה111112111102056[סכום])</totalsRowFormula>
    </tableColumn>
    <tableColumn id="3" xr3:uid="{FF962C03-D657-42D7-BB3C-152E2F8AC2CC}" name="הערות" dataDxfId="360" totalsRowDxfId="359"/>
  </tableColumns>
  <tableStyleInfo name="TableStyleLight5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1616D95D-F3E9-43C5-9157-BD6F121FD7F3}" name="טבלה1312123121112157" displayName="טבלה1312123121112157" ref="E5:G31" totalsRowCount="1" headerRowDxfId="349" dataDxfId="347" totalsRowDxfId="348" headerRowBorderDxfId="1090">
  <autoFilter ref="E5:G30" xr:uid="{D83AED0B-1BBD-4DB3-8D7E-E3ADD20EF2BC}"/>
  <tableColumns count="3">
    <tableColumn id="1" xr3:uid="{ED162A0A-8090-4E84-B0C9-466D65C26E72}" name="הוצאה" totalsRowLabel="סה&quot;כ" dataDxfId="355" totalsRowDxfId="354"/>
    <tableColumn id="2" xr3:uid="{5C339EB1-4531-4A56-8328-1B4093F60A81}" name="סכום" totalsRowFunction="custom" dataDxfId="353" totalsRowDxfId="352" dataCellStyle="Currency">
      <totalsRowFormula>SUM(טבלה1312123121112157[סכום])</totalsRowFormula>
    </tableColumn>
    <tableColumn id="3" xr3:uid="{A49F292E-32CD-4317-B91E-6D84C8A467AA}" name="הערות" dataDxfId="351" totalsRowDxfId="350"/>
  </tableColumns>
  <tableStyleInfo name="TableStyleLight3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46C3D1F-A5B6-472D-B2D2-22EFEF4803A4}" name="טבלה1413134131122258" displayName="טבלה1413134131122258" ref="H5:J31" totalsRowCount="1" headerRowDxfId="340" dataDxfId="338" totalsRowDxfId="339" headerRowBorderDxfId="1089">
  <autoFilter ref="H5:J30" xr:uid="{BE80A44A-776A-4502-9770-2F61A113CD25}"/>
  <tableColumns count="3">
    <tableColumn id="1" xr3:uid="{3042DA74-44CA-4498-AA76-5708B46BCE35}" name="הוצאה" totalsRowLabel="סה&quot;כ" dataDxfId="346" totalsRowDxfId="345"/>
    <tableColumn id="2" xr3:uid="{DD9FE394-0E5A-4DDB-A398-604B780DA1FC}" name="סכום" totalsRowFunction="custom" dataDxfId="344" totalsRowDxfId="343" dataCellStyle="Currency">
      <totalsRowFormula>SUM(טבלה1413134131122258[סכום])</totalsRowFormula>
    </tableColumn>
    <tableColumn id="3" xr3:uid="{292C7715-9566-4F93-BADA-1B007E8BA3A2}" name="הערות" dataDxfId="342" totalsRowDxfId="341"/>
  </tableColumns>
  <tableStyleInfo name="TableStyleLight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14B4EAB3-A3AA-4E64-B628-B718D428D422}" name="טבלה1514145141132359" displayName="טבלה1514145141132359" ref="K5:M31" totalsRowCount="1" headerRowDxfId="331" dataDxfId="329" totalsRowDxfId="330" headerRowBorderDxfId="1088">
  <autoFilter ref="K5:M30" xr:uid="{08D046A7-D484-4914-9A68-2707513DD4DE}"/>
  <tableColumns count="3">
    <tableColumn id="1" xr3:uid="{79CF0EC9-76AF-40AB-87E1-7C29D22E73AE}" name="הוצאה" totalsRowLabel="סה&quot;כ" dataDxfId="337" totalsRowDxfId="336"/>
    <tableColumn id="2" xr3:uid="{3072D12E-3052-4840-BE9E-1A67A70DEB2A}" name="סכום" totalsRowFunction="custom" dataDxfId="335" totalsRowDxfId="334" dataCellStyle="Currency">
      <totalsRowFormula>SUM(טבלה1514145141132359[סכום])</totalsRowFormula>
    </tableColumn>
    <tableColumn id="3" xr3:uid="{27CC2217-B1DA-4B84-BE67-6AB88C1CE2DC}" name="הערות" dataDxfId="333" totalsRowDxfId="332"/>
  </tableColumns>
  <tableStyleInfo name="TableStyleLight7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76283257-8203-4E6B-ACED-6F382D24C2F6}" name="טבלה1615156151142460" displayName="טבלה1615156151142460" ref="T5:V31" totalsRowCount="1" headerRowDxfId="322" dataDxfId="320" totalsRowDxfId="321" headerRowBorderDxfId="1087">
  <autoFilter ref="T5:V30" xr:uid="{4BADCE71-8705-46D3-9E9B-08E78FF43059}"/>
  <tableColumns count="3">
    <tableColumn id="1" xr3:uid="{6A5CDEA0-5A73-491A-8067-B530173764BD}" name="הכנסה" totalsRowLabel="סה&quot;כ" dataDxfId="328" totalsRowDxfId="327"/>
    <tableColumn id="2" xr3:uid="{FF50FE4B-4E8F-4496-BB6E-ADC53B5C4D1E}" name="סכום" totalsRowFunction="custom" dataDxfId="326" totalsRowDxfId="325" dataCellStyle="Currency">
      <totalsRowFormula>SUM(טבלה1615156151142460[סכום])</totalsRowFormula>
    </tableColumn>
    <tableColumn id="3" xr3:uid="{2BDE5522-45DB-4A43-90B4-3DAEF51EB3FE}" name="הערות" dataDxfId="324" totalsRowDxfId="323"/>
  </tableColumns>
  <tableStyleInfo name="TableStyleLight5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1D41959C-EB95-44AF-BBCE-2939194EE34C}" name="טבלה1716167161152561" displayName="טבלה1716167161152561" ref="N5:P31" totalsRowCount="1" headerRowDxfId="313" dataDxfId="311" totalsRowDxfId="312" headerRowBorderDxfId="1086">
  <autoFilter ref="N5:P30" xr:uid="{765739E3-A04D-400D-9A62-9EC532D4AF4C}"/>
  <tableColumns count="3">
    <tableColumn id="1" xr3:uid="{970DA535-D360-4256-94C9-C489323E8D27}" name="הוצאה" totalsRowLabel="סה&quot;כ" dataDxfId="319" totalsRowDxfId="318"/>
    <tableColumn id="2" xr3:uid="{886A6224-72F7-41B6-8586-B914C952758A}" name="סכום" totalsRowFunction="custom" dataDxfId="317" totalsRowDxfId="316" dataCellStyle="Currency">
      <totalsRowFormula>SUM(טבלה1716167161152561[סכום])</totalsRowFormula>
    </tableColumn>
    <tableColumn id="3" xr3:uid="{86B9CBF7-AD58-49CB-ACAC-9CD230F71147}" name="הערות" dataDxfId="315" totalsRowDxfId="314"/>
  </tableColumns>
  <tableStyleInfo name="TableStyleLight1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F31694AD-FBD1-4752-9108-6860AA357788}" name="טבלה16817178171162662" displayName="טבלה16817178171162662" ref="Q5:S31" totalsRowCount="1" headerRowDxfId="304" dataDxfId="302" totalsRowDxfId="303" headerRowBorderDxfId="1085">
  <autoFilter ref="Q5:S30" xr:uid="{666C8438-FA65-4A96-8945-417B0A780328}"/>
  <tableColumns count="3">
    <tableColumn id="1" xr3:uid="{178F4778-AB84-47D9-B4EF-22698727CD95}" name="הכנסה" totalsRowLabel="סה&quot;כ" dataDxfId="310" totalsRowDxfId="309"/>
    <tableColumn id="2" xr3:uid="{2336517C-8E11-4EAF-BA30-1016746793A3}" name="סכום" totalsRowFunction="custom" dataDxfId="308" totalsRowDxfId="307" dataCellStyle="Currency">
      <totalsRowFormula>SUM(טבלה16817178171162662[סכום])</totalsRowFormula>
    </tableColumn>
    <tableColumn id="3" xr3:uid="{C4065190-E876-46CE-8E80-DFE5308E578A}" name="הערות" dataDxfId="306" totalsRowDxfId="305"/>
  </tableColumns>
  <tableStyleInfo name="TableStyleLight5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F81C4B2E-68BD-4086-BDB3-20177B71852B}" name="טבלה818189181172763" displayName="טבלה818189181172763" ref="W6:Y17" totalsRowShown="0" headerRowDxfId="298" dataDxfId="297">
  <autoFilter ref="W6:Y17" xr:uid="{79BC5131-B1AA-4E7B-A932-4669B19E8644}"/>
  <tableColumns count="3">
    <tableColumn id="1" xr3:uid="{30B20174-60CB-4819-BDDE-9D6EB4F39024}" name="הכנסה" dataDxfId="301"/>
    <tableColumn id="2" xr3:uid="{25BAFBAA-4F5F-4BE4-B18B-41FD9480BDE8}" name="כמה" dataDxfId="300" dataCellStyle="Currency"/>
    <tableColumn id="3" xr3:uid="{1E3F3AFB-64CF-4E46-90C8-38B78E335E03}" name="הערות" dataDxfId="299"/>
  </tableColumns>
  <tableStyleInfo name="TableStyleLight5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1566A702-7E0E-4C73-A410-31ED80E2C98B}" name="טבלה810191910191182864" displayName="טבלה810191910191182864" ref="W20:Y31" totalsRowShown="0" headerRowDxfId="293" dataDxfId="292">
  <autoFilter ref="W20:Y31" xr:uid="{E8F337AA-4634-482B-878F-4C84E8015B7D}"/>
  <tableColumns count="3">
    <tableColumn id="1" xr3:uid="{3CC3958E-CB5E-483F-9CD1-47D5340B0454}" name="מה יורד" dataDxfId="296"/>
    <tableColumn id="2" xr3:uid="{6279D7D6-BFFB-432D-B73D-441FE40E79A5}" name="כמה" dataDxfId="295" dataCellStyle="Currency"/>
    <tableColumn id="3" xr3:uid="{33CCBB2C-BD6D-450F-BCF8-E45FCAEAF5B6}" name="הערות" dataDxfId="294"/>
  </tableColumns>
  <tableStyleInfo name="TableStyleLight3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F6656926-50F7-467E-B889-A592DC9DDD68}" name="טבלה1111121111020293865" displayName="טבלה1111121111020293865" ref="B5:D31" totalsRowCount="1" headerRowDxfId="431" dataDxfId="429" totalsRowDxfId="430" headerRowBorderDxfId="1084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0DD395D1-2F37-43ED-9847-037986013A8D}" name="הוצאה" totalsRowLabel="סה&quot;כ" dataDxfId="437" totalsRowDxfId="436"/>
    <tableColumn id="2" xr3:uid="{B9D31590-411E-4FCF-827D-DAD1DA71886F}" name="סכום" totalsRowFunction="custom" dataDxfId="435" totalsRowDxfId="434" dataCellStyle="Currency">
      <totalsRowFormula>SUM(טבלה1111121111020293865[סכום])</totalsRowFormula>
    </tableColumn>
    <tableColumn id="3" xr3:uid="{D8A128AE-E0EA-40ED-A697-B0C10E7B5A23}" name="הערות" dataDxfId="433" totalsRowDxfId="432"/>
  </tableColumns>
  <tableStyleInfo name="TableStyleLight5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95432D6D-05A7-4B98-96E4-C68DA64730E2}" name="טבלה13121231211121303966" displayName="טבלה13121231211121303966" ref="E5:G31" totalsRowCount="1" headerRowDxfId="422" dataDxfId="420" totalsRowDxfId="421" headerRowBorderDxfId="1083">
  <autoFilter ref="E5:G30" xr:uid="{D83AED0B-1BBD-4DB3-8D7E-E3ADD20EF2BC}"/>
  <tableColumns count="3">
    <tableColumn id="1" xr3:uid="{23F41A98-7221-4644-A112-5B2EBED3616E}" name="הוצאה" totalsRowLabel="סה&quot;כ" dataDxfId="428" totalsRowDxfId="427"/>
    <tableColumn id="2" xr3:uid="{FA88D977-9247-423D-B85B-A9DF6A663DDD}" name="סכום" totalsRowFunction="custom" dataDxfId="426" totalsRowDxfId="425" dataCellStyle="Currency">
      <totalsRowFormula>SUM(טבלה13121231211121303966[סכום])</totalsRowFormula>
    </tableColumn>
    <tableColumn id="3" xr3:uid="{F20D83E7-1BC4-4877-A221-B7D35A46CCE2}" name="הערות" dataDxfId="424" totalsRowDxfId="423"/>
  </tableColumns>
  <tableStyleInfo name="TableStyleLight3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3A2523C-5BB9-4102-ACFA-A81FC24222A0}" name="טבלה14131341311222314067" displayName="טבלה14131341311222314067" ref="H5:J31" totalsRowCount="1" headerRowDxfId="413" dataDxfId="411" totalsRowDxfId="412" headerRowBorderDxfId="1082">
  <autoFilter ref="H5:J30" xr:uid="{BE80A44A-776A-4502-9770-2F61A113CD25}"/>
  <tableColumns count="3">
    <tableColumn id="1" xr3:uid="{CC208F30-0140-4064-8AA2-EFACCB1B3C1C}" name="הוצאה" totalsRowLabel="סה&quot;כ" dataDxfId="419" totalsRowDxfId="418"/>
    <tableColumn id="2" xr3:uid="{F5DB5BF1-BCB3-492E-8891-0ED3BBD8057E}" name="סכום" totalsRowFunction="custom" dataDxfId="417" totalsRowDxfId="416" dataCellStyle="Currency">
      <totalsRowFormula>SUM(טבלה14131341311222314067[סכום])</totalsRowFormula>
    </tableColumn>
    <tableColumn id="3" xr3:uid="{2D51B4E3-9011-4E11-B655-11D359591F35}" name="הערות" dataDxfId="415" totalsRowDxfId="414"/>
  </tableColumns>
  <tableStyleInfo name="TableStyleLight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C07060C4-EB35-4963-912B-43086064CE2C}" name="טבלה15141451411323324168" displayName="טבלה15141451411323324168" ref="K5:M31" totalsRowCount="1" headerRowDxfId="404" dataDxfId="402" totalsRowDxfId="403" headerRowBorderDxfId="1081">
  <autoFilter ref="K5:M30" xr:uid="{08D046A7-D484-4914-9A68-2707513DD4DE}"/>
  <tableColumns count="3">
    <tableColumn id="1" xr3:uid="{194BF063-2BB4-4054-873E-49065FF14528}" name="הוצאה" totalsRowLabel="סה&quot;כ" dataDxfId="410" totalsRowDxfId="409"/>
    <tableColumn id="2" xr3:uid="{D915D34A-781B-4F06-962F-F3D589E45EAE}" name="סכום" totalsRowFunction="custom" dataDxfId="408" totalsRowDxfId="407" dataCellStyle="Currency">
      <totalsRowFormula>SUM(טבלה15141451411323324168[סכום])</totalsRowFormula>
    </tableColumn>
    <tableColumn id="3" xr3:uid="{3B004027-CF5A-4E7B-A6E2-644C875EAD6B}" name="הערות" dataDxfId="406" totalsRowDxfId="405"/>
  </tableColumns>
  <tableStyleInfo name="TableStyleLight7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8932DC57-9975-4643-940E-6AD41D2C3D92}" name="טבלה16151561511424334269" displayName="טבלה16151561511424334269" ref="T5:V31" totalsRowCount="1" headerRowDxfId="395" dataDxfId="393" totalsRowDxfId="394" headerRowBorderDxfId="1080">
  <autoFilter ref="T5:V30" xr:uid="{4BADCE71-8705-46D3-9E9B-08E78FF43059}"/>
  <tableColumns count="3">
    <tableColumn id="1" xr3:uid="{5F8E24CD-1815-4B2D-817C-2E25524856A7}" name="הכנסה" totalsRowLabel="סה&quot;כ" dataDxfId="401" totalsRowDxfId="400"/>
    <tableColumn id="2" xr3:uid="{BD008EEC-BB30-4C82-A0A6-2A583B6B42E6}" name="סכום" totalsRowFunction="custom" dataDxfId="399" totalsRowDxfId="398" dataCellStyle="Currency">
      <totalsRowFormula>SUM(טבלה16151561511424334269[סכום])</totalsRowFormula>
    </tableColumn>
    <tableColumn id="3" xr3:uid="{BA76D828-70B0-4C88-B555-8C6638CBDF81}" name="הערות" dataDxfId="397" totalsRowDxfId="396"/>
  </tableColumns>
  <tableStyleInfo name="TableStyleLight5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5ACCBE5E-35FB-47A6-8E21-A8DC4C8BFCEC}" name="טבלה17161671611525344370" displayName="טבלה17161671611525344370" ref="N5:P31" totalsRowCount="1" headerRowDxfId="386" dataDxfId="384" totalsRowDxfId="385" headerRowBorderDxfId="1079">
  <autoFilter ref="N5:P30" xr:uid="{765739E3-A04D-400D-9A62-9EC532D4AF4C}"/>
  <tableColumns count="3">
    <tableColumn id="1" xr3:uid="{D670BEE6-F6C2-41BB-B269-5082DEA82F71}" name="הוצאה" totalsRowLabel="סה&quot;כ" dataDxfId="392" totalsRowDxfId="391"/>
    <tableColumn id="2" xr3:uid="{24AAABBE-AA05-4799-94D0-52E058217F5B}" name="סכום" totalsRowFunction="custom" dataDxfId="390" totalsRowDxfId="389" dataCellStyle="Currency">
      <totalsRowFormula>SUM(טבלה17161671611525344370[סכום])</totalsRowFormula>
    </tableColumn>
    <tableColumn id="3" xr3:uid="{01262DBD-53E5-42D4-B928-110185E739C4}" name="הערות" dataDxfId="388" totalsRowDxfId="387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563AB62D-F76D-4D12-8653-CC159E48F4C9}" name="טבלה168171781711626354471" displayName="טבלה168171781711626354471" ref="Q5:S31" totalsRowCount="1" headerRowDxfId="377" dataDxfId="375" totalsRowDxfId="376" headerRowBorderDxfId="1078">
  <autoFilter ref="Q5:S30" xr:uid="{666C8438-FA65-4A96-8945-417B0A780328}"/>
  <tableColumns count="3">
    <tableColumn id="1" xr3:uid="{72C92932-F018-454E-BD16-45F65437E1EA}" name="הכנסה" totalsRowLabel="סה&quot;כ" dataDxfId="383" totalsRowDxfId="382"/>
    <tableColumn id="2" xr3:uid="{614F7D54-E108-48E6-ACA1-48D45E26B6C7}" name="סכום" totalsRowFunction="custom" dataDxfId="381" totalsRowDxfId="380" dataCellStyle="Currency">
      <totalsRowFormula>SUM(טבלה168171781711626354471[סכום])</totalsRowFormula>
    </tableColumn>
    <tableColumn id="3" xr3:uid="{151CEBE0-DD88-4E5A-AC42-4C3886855A2D}" name="הערות" dataDxfId="379" totalsRowDxfId="378"/>
  </tableColumns>
  <tableStyleInfo name="TableStyleLight5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98596972-B222-406B-8729-20D5FE31112F}" name="טבלה8181891811727364572" displayName="טבלה8181891811727364572" ref="W6:Y17" totalsRowShown="0" headerRowDxfId="371" dataDxfId="370">
  <autoFilter ref="W6:Y17" xr:uid="{79BC5131-B1AA-4E7B-A932-4669B19E8644}"/>
  <tableColumns count="3">
    <tableColumn id="1" xr3:uid="{FB2C2414-1B28-487F-B70E-B69409006453}" name="הכנסה" dataDxfId="374"/>
    <tableColumn id="2" xr3:uid="{FE25081F-8878-48EC-A307-D3221B491E25}" name="כמה" dataDxfId="373" dataCellStyle="Currency"/>
    <tableColumn id="3" xr3:uid="{9E680B53-FD6B-45B7-90B4-53BE47DE8B0B}" name="הערות" dataDxfId="372"/>
  </tableColumns>
  <tableStyleInfo name="TableStyleLight5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364B587B-62E2-4B8E-94A8-346C63A8380C}" name="טבלה8101919101911828374673" displayName="טבלה8101919101911828374673" ref="W20:Y31" totalsRowShown="0" headerRowDxfId="366" dataDxfId="365">
  <autoFilter ref="W20:Y31" xr:uid="{E8F337AA-4634-482B-878F-4C84E8015B7D}"/>
  <tableColumns count="3">
    <tableColumn id="1" xr3:uid="{A8865EFB-BD34-4C20-92D2-8AB066A91FC8}" name="מה יורד" dataDxfId="369"/>
    <tableColumn id="2" xr3:uid="{D09974CE-2E4B-4D8D-B74D-BC9502692962}" name="כמה" dataDxfId="368" dataCellStyle="Currency"/>
    <tableColumn id="3" xr3:uid="{17E8913E-C34B-42E1-BEF0-112F2437969E}" name="הערות" dataDxfId="367"/>
  </tableColumns>
  <tableStyleInfo name="TableStyleLight3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A62A555A-02D5-4E56-9AA2-AECD23405A3E}" name="טבלה111112111102029386574" displayName="טבלה111112111102029386574" ref="B5:D31" totalsRowCount="1" headerRowDxfId="504" dataDxfId="502" totalsRowDxfId="503" headerRowBorderDxfId="1077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2B0A0870-7DAA-48F2-9A94-50211857B39B}" name="הוצאה" totalsRowLabel="סה&quot;כ" dataDxfId="510" totalsRowDxfId="509"/>
    <tableColumn id="2" xr3:uid="{2B096EE9-B461-4AEB-9E05-09E2BED404A3}" name="סכום" totalsRowFunction="custom" dataDxfId="508" totalsRowDxfId="507" dataCellStyle="Currency">
      <totalsRowFormula>SUM(טבלה111112111102029386574[סכום])</totalsRowFormula>
    </tableColumn>
    <tableColumn id="3" xr3:uid="{34B90517-674E-4672-9DA5-ED1F970A26D6}" name="הערות" dataDxfId="506" totalsRowDxfId="505"/>
  </tableColumns>
  <tableStyleInfo name="TableStyleLight5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6DFA7A05-6159-4A3B-A3EC-F07106B8A086}" name="טבלה1312123121112130396675" displayName="טבלה1312123121112130396675" ref="E5:G31" totalsRowCount="1" headerRowDxfId="495" dataDxfId="493" totalsRowDxfId="494" headerRowBorderDxfId="1076">
  <autoFilter ref="E5:G30" xr:uid="{D83AED0B-1BBD-4DB3-8D7E-E3ADD20EF2BC}"/>
  <tableColumns count="3">
    <tableColumn id="1" xr3:uid="{168B86B8-D3FA-4D16-AA92-2D0776023693}" name="הוצאה" totalsRowLabel="סה&quot;כ" dataDxfId="501" totalsRowDxfId="500"/>
    <tableColumn id="2" xr3:uid="{409661D0-4E36-4750-AA6D-A92FA0C807BA}" name="סכום" totalsRowFunction="custom" dataDxfId="499" totalsRowDxfId="498" dataCellStyle="Currency">
      <totalsRowFormula>SUM(טבלה1312123121112130396675[סכום])</totalsRowFormula>
    </tableColumn>
    <tableColumn id="3" xr3:uid="{A25A4BD1-8AA1-4B52-AD60-85006E1896E2}" name="הערות" dataDxfId="497" totalsRowDxfId="496"/>
  </tableColumns>
  <tableStyleInfo name="TableStyleLight3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1376B36B-4CAD-4903-B0E6-9FD2FA53F7F3}" name="טבלה1413134131122231406776" displayName="טבלה1413134131122231406776" ref="H5:J31" totalsRowCount="1" headerRowDxfId="486" dataDxfId="484" totalsRowDxfId="485" headerRowBorderDxfId="1075">
  <autoFilter ref="H5:J30" xr:uid="{BE80A44A-776A-4502-9770-2F61A113CD25}"/>
  <tableColumns count="3">
    <tableColumn id="1" xr3:uid="{8E891B9F-812F-4EE5-9B5D-0F9C9E1B3A4E}" name="הוצאה" totalsRowLabel="סה&quot;כ" dataDxfId="492" totalsRowDxfId="491"/>
    <tableColumn id="2" xr3:uid="{4CF36AE1-9FD3-4EAA-8CBE-87DD375B89AF}" name="סכום" totalsRowFunction="custom" dataDxfId="490" totalsRowDxfId="489" dataCellStyle="Currency">
      <totalsRowFormula>SUM(טבלה1413134131122231406776[סכום])</totalsRowFormula>
    </tableColumn>
    <tableColumn id="3" xr3:uid="{325C4E24-DCA5-4F80-BC58-C4D88C776404}" name="הערות" dataDxfId="488" totalsRowDxfId="487"/>
  </tableColumns>
  <tableStyleInfo name="TableStyleLight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C0EFAF6A-01E6-4951-B848-031B1940C3D4}" name="טבלה1514145141132332416877" displayName="טבלה1514145141132332416877" ref="K5:M31" totalsRowCount="1" headerRowDxfId="477" dataDxfId="475" totalsRowDxfId="476" headerRowBorderDxfId="1074">
  <autoFilter ref="K5:M30" xr:uid="{08D046A7-D484-4914-9A68-2707513DD4DE}"/>
  <tableColumns count="3">
    <tableColumn id="1" xr3:uid="{287B4AFF-C47F-4030-864C-65A08C38F883}" name="הוצאה" totalsRowLabel="סה&quot;כ" dataDxfId="483" totalsRowDxfId="482"/>
    <tableColumn id="2" xr3:uid="{A21CA10C-5834-46C8-B9CA-BD83BA290F5C}" name="סכום" totalsRowFunction="custom" dataDxfId="481" totalsRowDxfId="480" dataCellStyle="Currency">
      <totalsRowFormula>SUM(טבלה1514145141132332416877[סכום])</totalsRowFormula>
    </tableColumn>
    <tableColumn id="3" xr3:uid="{7A0FB570-4063-4888-BAC1-343B8861D27B}" name="הערות" dataDxfId="479" totalsRowDxfId="478"/>
  </tableColumns>
  <tableStyleInfo name="TableStyleLight7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6A646539-EB13-4D60-8A08-960BC69E6DF2}" name="טבלה1615156151142433426978" displayName="טבלה1615156151142433426978" ref="T5:V31" totalsRowCount="1" headerRowDxfId="468" dataDxfId="466" totalsRowDxfId="467" headerRowBorderDxfId="1073">
  <autoFilter ref="T5:V30" xr:uid="{4BADCE71-8705-46D3-9E9B-08E78FF43059}"/>
  <tableColumns count="3">
    <tableColumn id="1" xr3:uid="{83A5B770-CA85-4549-815D-D94EEC9C5D14}" name="הכנסה" totalsRowLabel="סה&quot;כ" dataDxfId="474" totalsRowDxfId="473"/>
    <tableColumn id="2" xr3:uid="{36D34AEE-F22F-4153-ADC0-59916A21D0BD}" name="סכום" totalsRowFunction="custom" dataDxfId="472" totalsRowDxfId="471" dataCellStyle="Currency">
      <totalsRowFormula>SUM(טבלה1615156151142433426978[סכום])</totalsRowFormula>
    </tableColumn>
    <tableColumn id="3" xr3:uid="{CAEB8F0F-A85B-4B43-9F81-4D0D07736DA9}" name="הערות" dataDxfId="470" totalsRowDxfId="469"/>
  </tableColumns>
  <tableStyleInfo name="TableStyleLight5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A6394C52-79D0-4A1B-A3F8-7F70AD977C26}" name="טבלה1716167161152534437079" displayName="טבלה1716167161152534437079" ref="N5:P31" totalsRowCount="1" headerRowDxfId="459" dataDxfId="457" totalsRowDxfId="458" headerRowBorderDxfId="1072">
  <autoFilter ref="N5:P30" xr:uid="{765739E3-A04D-400D-9A62-9EC532D4AF4C}"/>
  <tableColumns count="3">
    <tableColumn id="1" xr3:uid="{C18C1FF6-65FC-4433-BEE5-B867E6080BC4}" name="הוצאה" totalsRowLabel="סה&quot;כ" dataDxfId="465" totalsRowDxfId="464"/>
    <tableColumn id="2" xr3:uid="{CEE78CBA-4742-4396-9413-0BB41AC20E99}" name="סכום" totalsRowFunction="custom" dataDxfId="463" totalsRowDxfId="462" dataCellStyle="Currency">
      <totalsRowFormula>SUM(טבלה1716167161152534437079[סכום])</totalsRowFormula>
    </tableColumn>
    <tableColumn id="3" xr3:uid="{4CE343B3-A87D-4BED-9D48-87EB302FE82A}" name="הערות" dataDxfId="461" totalsRowDxfId="460"/>
  </tableColumns>
  <tableStyleInfo name="TableStyleLight1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4945BCC5-9633-4BE3-950D-F05749BDAAB4}" name="טבלה16817178171162635447180" displayName="טבלה16817178171162635447180" ref="Q5:S31" totalsRowCount="1" headerRowDxfId="450" dataDxfId="448" totalsRowDxfId="449" headerRowBorderDxfId="1071">
  <autoFilter ref="Q5:S30" xr:uid="{666C8438-FA65-4A96-8945-417B0A780328}"/>
  <tableColumns count="3">
    <tableColumn id="1" xr3:uid="{C0737CCC-3179-482C-AAE2-1CF2BF0B68BA}" name="הכנסה" totalsRowLabel="סה&quot;כ" dataDxfId="456" totalsRowDxfId="455"/>
    <tableColumn id="2" xr3:uid="{705F0561-83D7-4048-857F-B91C5C5DD2C4}" name="סכום" totalsRowFunction="custom" dataDxfId="454" totalsRowDxfId="453" dataCellStyle="Currency">
      <totalsRowFormula>SUM(טבלה16817178171162635447180[סכום])</totalsRowFormula>
    </tableColumn>
    <tableColumn id="3" xr3:uid="{8CD072B7-97FE-4B6A-97FF-94AFA7B8D9C7}" name="הערות" dataDxfId="452" totalsRowDxfId="451"/>
  </tableColumns>
  <tableStyleInfo name="TableStyleLight5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61625656-8CE0-4471-8A62-5AADA5613E46}" name="טבלה818189181172736457281" displayName="טבלה818189181172736457281" ref="W6:Y17" totalsRowShown="0" headerRowDxfId="444" dataDxfId="443">
  <autoFilter ref="W6:Y17" xr:uid="{79BC5131-B1AA-4E7B-A932-4669B19E8644}"/>
  <tableColumns count="3">
    <tableColumn id="1" xr3:uid="{2B24AA9A-6EFC-4F64-B0BC-4EF6D737C668}" name="הכנסה" dataDxfId="447"/>
    <tableColumn id="2" xr3:uid="{1C535061-421E-403D-921E-67A2E994E3D2}" name="כמה" dataDxfId="446" dataCellStyle="Currency"/>
    <tableColumn id="3" xr3:uid="{DCD0B454-6789-44ED-93C7-80F5C7DA7F79}" name="הערות" dataDxfId="445"/>
  </tableColumns>
  <tableStyleInfo name="TableStyleLight5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89CE9BE8-BDFA-4467-BF59-C7E50B055352}" name="טבלה810191910191182837467382" displayName="טבלה810191910191182837467382" ref="W20:Y31" totalsRowShown="0" headerRowDxfId="439" dataDxfId="438">
  <autoFilter ref="W20:Y31" xr:uid="{E8F337AA-4634-482B-878F-4C84E8015B7D}"/>
  <tableColumns count="3">
    <tableColumn id="1" xr3:uid="{5DE41FC9-5C56-4B4C-9DE3-2B78AA5A526F}" name="מה יורד" dataDxfId="442"/>
    <tableColumn id="2" xr3:uid="{DA7D1867-22BD-4AC4-B00D-772E5D37FFF8}" name="כמה" dataDxfId="441" dataCellStyle="Currency"/>
    <tableColumn id="3" xr3:uid="{2AB13C2A-2905-430D-8E28-150C74E5ABFE}" name="הערות" dataDxfId="440"/>
  </tableColumns>
  <tableStyleInfo name="TableStyleLight3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CB04ABEA-ED73-4464-BCA9-5856B4F7A953}" name="טבלה11111211110202938657483" displayName="טבלה11111211110202938657483" ref="B5:D31" totalsRowCount="1" headerRowDxfId="577" dataDxfId="575" totalsRowDxfId="576" headerRowBorderDxfId="1070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244D2928-617F-4735-BE8E-86C78D701536}" name="הוצאה" totalsRowLabel="סה&quot;כ" dataDxfId="583" totalsRowDxfId="582"/>
    <tableColumn id="2" xr3:uid="{53971D83-FB63-4922-A986-652F98F3E03C}" name="סכום" totalsRowFunction="custom" dataDxfId="581" totalsRowDxfId="580" dataCellStyle="Currency">
      <totalsRowFormula>SUM(טבלה11111211110202938657483[סכום])</totalsRowFormula>
    </tableColumn>
    <tableColumn id="3" xr3:uid="{31B256CD-0DB0-47DC-B7DC-7346F9F37E76}" name="הערות" dataDxfId="579" totalsRowDxfId="578"/>
  </tableColumns>
  <tableStyleInfo name="TableStyleLight5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825FAE73-136B-48B6-ACD0-BCA0F92AF7B9}" name="טבלה131212312111213039667584" displayName="טבלה131212312111213039667584" ref="E5:G31" totalsRowCount="1" headerRowDxfId="568" dataDxfId="566" totalsRowDxfId="567" headerRowBorderDxfId="1069">
  <autoFilter ref="E5:G30" xr:uid="{D83AED0B-1BBD-4DB3-8D7E-E3ADD20EF2BC}"/>
  <tableColumns count="3">
    <tableColumn id="1" xr3:uid="{EB22BAF0-2E4F-4C8D-AD85-8E7DF1C8C719}" name="הוצאה" totalsRowLabel="סה&quot;כ" dataDxfId="574" totalsRowDxfId="573"/>
    <tableColumn id="2" xr3:uid="{82F50797-D2A8-4964-A335-AE0F9F1F8886}" name="סכום" totalsRowFunction="custom" dataDxfId="572" totalsRowDxfId="571" dataCellStyle="Currency">
      <totalsRowFormula>SUM(טבלה131212312111213039667584[סכום])</totalsRowFormula>
    </tableColumn>
    <tableColumn id="3" xr3:uid="{4B900257-B964-4416-AAAC-7708353E4E0C}" name="הערות" dataDxfId="570" totalsRowDxfId="569"/>
  </tableColumns>
  <tableStyleInfo name="TableStyleLight3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3A359589-C77D-4A21-8B73-8E6BAB6968D5}" name="טבלה141313413112223140677685" displayName="טבלה141313413112223140677685" ref="H5:J31" totalsRowCount="1" headerRowDxfId="559" dataDxfId="557" totalsRowDxfId="558" headerRowBorderDxfId="1068">
  <autoFilter ref="H5:J30" xr:uid="{BE80A44A-776A-4502-9770-2F61A113CD25}"/>
  <tableColumns count="3">
    <tableColumn id="1" xr3:uid="{728F1335-57D9-4A76-8B9A-0D8B1B19855A}" name="הוצאה" totalsRowLabel="סה&quot;כ" dataDxfId="565" totalsRowDxfId="564"/>
    <tableColumn id="2" xr3:uid="{EFF26404-5DE7-4ACB-B586-1CE7E21DC19E}" name="סכום" totalsRowFunction="custom" dataDxfId="563" totalsRowDxfId="562" dataCellStyle="Currency">
      <totalsRowFormula>SUM(טבלה141313413112223140677685[סכום])</totalsRowFormula>
    </tableColumn>
    <tableColumn id="3" xr3:uid="{36068BB7-0BB3-4038-9961-92DD761AC5E4}" name="הערות" dataDxfId="561" totalsRowDxfId="560"/>
  </tableColumns>
  <tableStyleInfo name="TableStyleLight2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DE070A68-0A12-4DD3-891C-60A8103040A6}" name="טבלה151414514113233241687786" displayName="טבלה151414514113233241687786" ref="K5:M31" totalsRowCount="1" headerRowDxfId="550" dataDxfId="548" totalsRowDxfId="549" headerRowBorderDxfId="1067">
  <autoFilter ref="K5:M30" xr:uid="{08D046A7-D484-4914-9A68-2707513DD4DE}"/>
  <tableColumns count="3">
    <tableColumn id="1" xr3:uid="{93B0BE1A-8D2C-4C7F-B2EF-0100D932AF1F}" name="הוצאה" totalsRowLabel="סה&quot;כ" dataDxfId="556" totalsRowDxfId="555"/>
    <tableColumn id="2" xr3:uid="{FECB47B6-72EF-4D74-B055-657121485B6D}" name="סכום" totalsRowFunction="custom" dataDxfId="554" totalsRowDxfId="553" dataCellStyle="Currency">
      <totalsRowFormula>SUM(טבלה151414514113233241687786[סכום])</totalsRowFormula>
    </tableColumn>
    <tableColumn id="3" xr3:uid="{0F6BC86E-8044-4F97-9E57-389B23CCEE57}" name="הערות" dataDxfId="552" totalsRowDxfId="551"/>
  </tableColumns>
  <tableStyleInfo name="TableStyleLight7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470AC8C8-7CC6-4441-B26A-D4DC7A4B081F}" name="טבלה161515615114243342697887" displayName="טבלה161515615114243342697887" ref="T5:V31" totalsRowCount="1" headerRowDxfId="541" dataDxfId="539" totalsRowDxfId="540" headerRowBorderDxfId="1066">
  <autoFilter ref="T5:V30" xr:uid="{4BADCE71-8705-46D3-9E9B-08E78FF43059}"/>
  <tableColumns count="3">
    <tableColumn id="1" xr3:uid="{4B99F691-DEC6-4C60-9ACE-7D980231AEC7}" name="הכנסה" totalsRowLabel="סה&quot;כ" dataDxfId="547" totalsRowDxfId="546"/>
    <tableColumn id="2" xr3:uid="{81E39EC2-8FBC-4092-9366-D12500EE3EDF}" name="סכום" totalsRowFunction="custom" dataDxfId="545" totalsRowDxfId="544" dataCellStyle="Currency">
      <totalsRowFormula>SUM(טבלה161515615114243342697887[סכום])</totalsRowFormula>
    </tableColumn>
    <tableColumn id="3" xr3:uid="{7B1BAC03-0E13-4D6D-984C-5782DA24C112}" name="הערות" dataDxfId="543" totalsRowDxfId="542"/>
  </tableColumns>
  <tableStyleInfo name="TableStyleLight5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2D283A4D-FAA0-4991-A67E-8A795E3585F8}" name="טבלה171616716115253443707988" displayName="טבלה171616716115253443707988" ref="N5:P31" totalsRowCount="1" headerRowDxfId="532" dataDxfId="530" totalsRowDxfId="531" headerRowBorderDxfId="1065">
  <autoFilter ref="N5:P30" xr:uid="{765739E3-A04D-400D-9A62-9EC532D4AF4C}"/>
  <tableColumns count="3">
    <tableColumn id="1" xr3:uid="{2C72DFF1-5F3F-4014-BCF1-80AD3D2F2B3B}" name="הוצאה" totalsRowLabel="סה&quot;כ" dataDxfId="538" totalsRowDxfId="537"/>
    <tableColumn id="2" xr3:uid="{B04DB21D-A4CB-4F33-95B3-2465F3AF6740}" name="סכום" totalsRowFunction="custom" dataDxfId="536" totalsRowDxfId="535" dataCellStyle="Currency">
      <totalsRowFormula>SUM(טבלה171616716115253443707988[סכום])</totalsRowFormula>
    </tableColumn>
    <tableColumn id="3" xr3:uid="{2022F393-87F2-4ADD-B494-F94B9874A009}" name="הערות" dataDxfId="534" totalsRowDxfId="533"/>
  </tableColumns>
  <tableStyleInfo name="TableStyleLight1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C8B5113C-03BB-4DCF-8BAD-330A9A9EA391}" name="טבלה1681717817116263544718089" displayName="טבלה1681717817116263544718089" ref="Q5:S31" totalsRowCount="1" headerRowDxfId="523" dataDxfId="521" totalsRowDxfId="522" headerRowBorderDxfId="1064">
  <autoFilter ref="Q5:S30" xr:uid="{666C8438-FA65-4A96-8945-417B0A780328}"/>
  <tableColumns count="3">
    <tableColumn id="1" xr3:uid="{9EF4DA18-F849-4E82-A270-779CD2A7D30D}" name="הכנסה" totalsRowLabel="סה&quot;כ" dataDxfId="529" totalsRowDxfId="528"/>
    <tableColumn id="2" xr3:uid="{5F2434C8-BE4A-479D-8898-9E841213C20F}" name="סכום" totalsRowFunction="custom" dataDxfId="527" totalsRowDxfId="526" dataCellStyle="Currency">
      <totalsRowFormula>SUM(טבלה1681717817116263544718089[סכום])</totalsRowFormula>
    </tableColumn>
    <tableColumn id="3" xr3:uid="{6D8C96B3-FE3C-47FF-ADD6-8A21EFF44BEA}" name="הערות" dataDxfId="525" totalsRowDxfId="524"/>
  </tableColumns>
  <tableStyleInfo name="TableStyleLight5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EEAC61AD-66BE-4B73-9BF5-2D4F0DFC5C00}" name="טבלה81818918117273645728190" displayName="טבלה81818918117273645728190" ref="W6:Y17" totalsRowShown="0" headerRowDxfId="517" dataDxfId="516">
  <autoFilter ref="W6:Y17" xr:uid="{79BC5131-B1AA-4E7B-A932-4669B19E8644}"/>
  <tableColumns count="3">
    <tableColumn id="1" xr3:uid="{E23C90C4-4F49-4F78-B007-09D91F4A71A0}" name="הכנסה" dataDxfId="520"/>
    <tableColumn id="2" xr3:uid="{CE19C746-CA5F-413E-BF9B-A0F9A202A312}" name="כמה" dataDxfId="519" dataCellStyle="Currency"/>
    <tableColumn id="3" xr3:uid="{960D644C-284C-4DB3-958F-0C1E3DDEFDF8}" name="הערות" dataDxfId="518"/>
  </tableColumns>
  <tableStyleInfo name="TableStyleLight5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065E5A2E-0F92-4997-A53F-7920D83B4495}" name="טבלה81019191019118283746738291" displayName="טבלה81019191019118283746738291" ref="W20:Y31" totalsRowShown="0" headerRowDxfId="512" dataDxfId="511">
  <autoFilter ref="W20:Y31" xr:uid="{E8F337AA-4634-482B-878F-4C84E8015B7D}"/>
  <tableColumns count="3">
    <tableColumn id="1" xr3:uid="{42F18C78-D5BF-4784-ABE3-0534F2D4D356}" name="מה יורד" dataDxfId="515"/>
    <tableColumn id="2" xr3:uid="{F1A892BD-8638-4EE6-BA1A-B0A18F312D51}" name="כמה" dataDxfId="514" dataCellStyle="Currency"/>
    <tableColumn id="3" xr3:uid="{0B076334-595D-4796-A8FC-998A2E1539B2}" name="הערות" dataDxfId="513"/>
  </tableColumns>
  <tableStyleInfo name="TableStyleLight3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D7B22908-6594-4DA1-AE14-DC36CE6BC5F2}" name="טבלה1111121111020293865748392" displayName="טבלה1111121111020293865748392" ref="B5:D31" totalsRowCount="1" headerRowDxfId="650" dataDxfId="648" totalsRowDxfId="649" headerRowBorderDxfId="1063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5ED57F02-D24B-4241-9359-A49D259590BE}" name="הוצאה" totalsRowLabel="סה&quot;כ" dataDxfId="656" totalsRowDxfId="655"/>
    <tableColumn id="2" xr3:uid="{D938AD71-A30C-4C68-9497-2C1C7362BE94}" name="סכום" totalsRowFunction="custom" dataDxfId="654" totalsRowDxfId="653" dataCellStyle="Currency">
      <totalsRowFormula>SUM(טבלה1111121111020293865748392[סכום])</totalsRowFormula>
    </tableColumn>
    <tableColumn id="3" xr3:uid="{F2742C0E-3749-405A-9180-8C2EFA979E7C}" name="הערות" dataDxfId="652" totalsRowDxfId="651"/>
  </tableColumns>
  <tableStyleInfo name="TableStyleLight5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2" xr:uid="{169D787A-B9F7-4B63-B1A2-BF3BEF36D870}" name="טבלה13121231211121303966758493" displayName="טבלה13121231211121303966758493" ref="E5:G31" totalsRowCount="1" headerRowDxfId="641" dataDxfId="639" totalsRowDxfId="640" headerRowBorderDxfId="1062">
  <autoFilter ref="E5:G30" xr:uid="{D83AED0B-1BBD-4DB3-8D7E-E3ADD20EF2BC}"/>
  <tableColumns count="3">
    <tableColumn id="1" xr3:uid="{1B274512-5AB5-41E4-B139-B8026043DAF6}" name="הוצאה" totalsRowLabel="סה&quot;כ" dataDxfId="647" totalsRowDxfId="646"/>
    <tableColumn id="2" xr3:uid="{099E22AB-6600-4769-91CB-BA940D4E0BC0}" name="סכום" totalsRowFunction="custom" dataDxfId="645" totalsRowDxfId="644" dataCellStyle="Currency">
      <totalsRowFormula>SUM(טבלה13121231211121303966758493[סכום])</totalsRowFormula>
    </tableColumn>
    <tableColumn id="3" xr3:uid="{B7B5B4B3-F854-4DF9-9DBD-F7ED1248D46C}" name="הערות" dataDxfId="643" totalsRowDxfId="642"/>
  </tableColumns>
  <tableStyleInfo name="TableStyleLight3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252D08B1-5F10-42B8-8651-3E6E9D42E850}" name="טבלה14131341311222314067768594" displayName="טבלה14131341311222314067768594" ref="H5:J31" totalsRowCount="1" headerRowDxfId="632" dataDxfId="630" totalsRowDxfId="631" headerRowBorderDxfId="1061">
  <autoFilter ref="H5:J30" xr:uid="{BE80A44A-776A-4502-9770-2F61A113CD25}"/>
  <tableColumns count="3">
    <tableColumn id="1" xr3:uid="{12B4A047-7994-4D2E-AD1C-DBCC44E6B272}" name="הוצאה" totalsRowLabel="סה&quot;כ" dataDxfId="638" totalsRowDxfId="637"/>
    <tableColumn id="2" xr3:uid="{54E851CB-1B27-4CAE-9D01-147C20E323F6}" name="סכום" totalsRowFunction="custom" dataDxfId="636" totalsRowDxfId="635" dataCellStyle="Currency">
      <totalsRowFormula>SUM(טבלה14131341311222314067768594[סכום])</totalsRowFormula>
    </tableColumn>
    <tableColumn id="3" xr3:uid="{24779C54-2FC3-4EE9-9DB4-15BB84C89484}" name="הערות" dataDxfId="634" totalsRowDxfId="633"/>
  </tableColumns>
  <tableStyleInfo name="TableStyleLight2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8AD6C5D2-87F0-47BD-9702-C371AB68CCA5}" name="טבלה15141451411323324168778695" displayName="טבלה15141451411323324168778695" ref="K5:M31" totalsRowCount="1" headerRowDxfId="623" dataDxfId="621" totalsRowDxfId="622" headerRowBorderDxfId="1060">
  <autoFilter ref="K5:M30" xr:uid="{08D046A7-D484-4914-9A68-2707513DD4DE}"/>
  <tableColumns count="3">
    <tableColumn id="1" xr3:uid="{0D027616-A265-4F4C-A14D-4B4AA33C4EE8}" name="הוצאה" totalsRowLabel="סה&quot;כ" dataDxfId="629" totalsRowDxfId="628"/>
    <tableColumn id="2" xr3:uid="{D33FE831-E67A-4921-8358-9E4DD9E642EC}" name="סכום" totalsRowFunction="custom" dataDxfId="627" totalsRowDxfId="626" dataCellStyle="Currency">
      <totalsRowFormula>SUM(טבלה15141451411323324168778695[סכום])</totalsRowFormula>
    </tableColumn>
    <tableColumn id="3" xr3:uid="{ECBE9B0B-2483-4E72-BA28-93C123E8DDEA}" name="הערות" dataDxfId="625" totalsRowDxfId="624"/>
  </tableColumns>
  <tableStyleInfo name="TableStyleLight7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A8BEDA2F-EF8F-47A0-8B1B-9E529EC336D8}" name="טבלה16151561511424334269788796" displayName="טבלה16151561511424334269788796" ref="T5:V31" totalsRowCount="1" headerRowDxfId="614" dataDxfId="612" totalsRowDxfId="613" headerRowBorderDxfId="1059">
  <autoFilter ref="T5:V30" xr:uid="{4BADCE71-8705-46D3-9E9B-08E78FF43059}"/>
  <tableColumns count="3">
    <tableColumn id="1" xr3:uid="{B41DEDB2-6966-4A37-AB86-5FE278605560}" name="הכנסה" totalsRowLabel="סה&quot;כ" dataDxfId="620" totalsRowDxfId="619"/>
    <tableColumn id="2" xr3:uid="{DFB19768-8EC2-4FEB-9B0B-64F6ACA3C029}" name="סכום" totalsRowFunction="custom" dataDxfId="618" totalsRowDxfId="617" dataCellStyle="Currency">
      <totalsRowFormula>SUM(טבלה16151561511424334269788796[סכום])</totalsRowFormula>
    </tableColumn>
    <tableColumn id="3" xr3:uid="{C289393A-01F4-4CB4-A732-9E5663E40F9A}" name="הערות" dataDxfId="616" totalsRowDxfId="615"/>
  </tableColumns>
  <tableStyleInfo name="TableStyleLight5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1EDABFE3-76D8-4DA3-B81D-4EABCB548A60}" name="טבלה17161671611525344370798897" displayName="טבלה17161671611525344370798897" ref="N5:P31" totalsRowCount="1" headerRowDxfId="605" dataDxfId="603" totalsRowDxfId="604" headerRowBorderDxfId="1058">
  <autoFilter ref="N5:P30" xr:uid="{765739E3-A04D-400D-9A62-9EC532D4AF4C}"/>
  <tableColumns count="3">
    <tableColumn id="1" xr3:uid="{70F04B32-399F-46AF-B070-EC97C4EE05A1}" name="הוצאה" totalsRowLabel="סה&quot;כ" dataDxfId="611" totalsRowDxfId="610"/>
    <tableColumn id="2" xr3:uid="{77F539D3-4292-441A-A41A-BC6CCE119536}" name="סכום" totalsRowFunction="custom" dataDxfId="609" totalsRowDxfId="608" dataCellStyle="Currency">
      <totalsRowFormula>SUM(טבלה17161671611525344370798897[סכום])</totalsRowFormula>
    </tableColumn>
    <tableColumn id="3" xr3:uid="{03106424-81FE-4569-8C79-43E06C5398CB}" name="הערות" dataDxfId="607" totalsRowDxfId="606"/>
  </tableColumns>
  <tableStyleInfo name="TableStyleLight1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2C3AD8DA-8CA8-4D76-9928-7ADD17EFE861}" name="טבלה168171781711626354471808998" displayName="טבלה168171781711626354471808998" ref="Q5:S31" totalsRowCount="1" headerRowDxfId="596" dataDxfId="594" totalsRowDxfId="595" headerRowBorderDxfId="1057">
  <autoFilter ref="Q5:S30" xr:uid="{666C8438-FA65-4A96-8945-417B0A780328}"/>
  <tableColumns count="3">
    <tableColumn id="1" xr3:uid="{44F77CF0-A162-4F05-B34A-3544D13AC217}" name="הכנסה" totalsRowLabel="סה&quot;כ" dataDxfId="602" totalsRowDxfId="601"/>
    <tableColumn id="2" xr3:uid="{7131598C-787F-45E7-8476-0239C8308AB5}" name="סכום" totalsRowFunction="custom" dataDxfId="600" totalsRowDxfId="599" dataCellStyle="Currency">
      <totalsRowFormula>SUM(טבלה168171781711626354471808998[סכום])</totalsRowFormula>
    </tableColumn>
    <tableColumn id="3" xr3:uid="{FE0AE4FB-7042-4D82-856B-8A9728F358F2}" name="הערות" dataDxfId="598" totalsRowDxfId="597"/>
  </tableColumns>
  <tableStyleInfo name="TableStyleLight5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3693C964-AA05-4F5A-ACFC-9FBB372702E3}" name="טבלה8181891811727364572819099" displayName="טבלה8181891811727364572819099" ref="W6:Y17" totalsRowShown="0" headerRowDxfId="590" dataDxfId="589">
  <autoFilter ref="W6:Y17" xr:uid="{79BC5131-B1AA-4E7B-A932-4669B19E8644}"/>
  <tableColumns count="3">
    <tableColumn id="1" xr3:uid="{32AAA3CB-721D-4AEA-8E32-382CD7DB0D7E}" name="הכנסה" dataDxfId="593"/>
    <tableColumn id="2" xr3:uid="{922DFDC5-CB00-497C-9E7E-A8D5926AC2C1}" name="כמה" dataDxfId="592" dataCellStyle="Currency"/>
    <tableColumn id="3" xr3:uid="{6210B036-8BF8-48BA-9462-618D82BE8D4F}" name="הערות" dataDxfId="591"/>
  </tableColumns>
  <tableStyleInfo name="TableStyleLight5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5602625C-BD58-4D0A-BA09-CF8F5D5B51A4}" name="טבלה81019191019118283746738291100" displayName="טבלה81019191019118283746738291100" ref="W20:Y31" totalsRowShown="0" headerRowDxfId="585" dataDxfId="584">
  <autoFilter ref="W20:Y31" xr:uid="{E8F337AA-4634-482B-878F-4C84E8015B7D}"/>
  <tableColumns count="3">
    <tableColumn id="1" xr3:uid="{642B6230-84BD-4706-8D4F-99FDE8C36166}" name="מה יורד" dataDxfId="588"/>
    <tableColumn id="2" xr3:uid="{49F53698-EF81-4AA6-B04D-22590A614E73}" name="כמה" dataDxfId="587" dataCellStyle="Currency"/>
    <tableColumn id="3" xr3:uid="{BCB8FA93-5289-4800-BFEA-5F7DC69B443C}" name="הערות" dataDxfId="586"/>
  </tableColumns>
  <tableStyleInfo name="TableStyleLight3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D7A34297-1489-4D65-8EC5-F615C4874D75}" name="טבלה1111121111020293865748392101" displayName="טבלה1111121111020293865748392101" ref="B5:D31" totalsRowCount="1" headerRowDxfId="723" dataDxfId="721" totalsRowDxfId="722" headerRowBorderDxfId="1056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37CDFA1A-A37E-4929-9C9E-3666F41BA200}" name="הוצאה" totalsRowLabel="סה&quot;כ" dataDxfId="729" totalsRowDxfId="728"/>
    <tableColumn id="2" xr3:uid="{1FEDE096-ECB9-411F-B344-44D1A23E9608}" name="סכום" totalsRowFunction="custom" dataDxfId="727" totalsRowDxfId="726" dataCellStyle="Currency">
      <totalsRowFormula>SUM(טבלה1111121111020293865748392101[סכום])</totalsRowFormula>
    </tableColumn>
    <tableColumn id="3" xr3:uid="{F466BFB3-561F-40BB-B2A2-825E9CADE0F0}" name="הערות" dataDxfId="725" totalsRowDxfId="724"/>
  </tableColumns>
  <tableStyleInfo name="TableStyleLight5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EF079E7A-73DC-4D3B-A85F-8BFCF8FD605D}" name="טבלה13121231211121303966758493102" displayName="טבלה13121231211121303966758493102" ref="E5:G31" totalsRowCount="1" headerRowDxfId="714" dataDxfId="712" totalsRowDxfId="713" headerRowBorderDxfId="1055">
  <autoFilter ref="E5:G30" xr:uid="{D83AED0B-1BBD-4DB3-8D7E-E3ADD20EF2BC}"/>
  <tableColumns count="3">
    <tableColumn id="1" xr3:uid="{E8787081-A59D-4341-B5E4-F143086C56F8}" name="הוצאה" totalsRowLabel="סה&quot;כ" dataDxfId="720" totalsRowDxfId="719"/>
    <tableColumn id="2" xr3:uid="{9BB68E75-8AFF-48E3-B635-8FC712F7D0AB}" name="סכום" totalsRowFunction="custom" dataDxfId="718" totalsRowDxfId="717" dataCellStyle="Currency">
      <totalsRowFormula>SUM(טבלה13121231211121303966758493102[סכום])</totalsRowFormula>
    </tableColumn>
    <tableColumn id="3" xr3:uid="{5B626F1E-B03F-4944-B3DB-78942E86B319}" name="הערות" dataDxfId="716" totalsRowDxfId="715"/>
  </tableColumns>
  <tableStyleInfo name="TableStyleLight3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4F09C3D3-764E-4EAD-9537-741643AB7119}" name="טבלה14131341311222314067768594103" displayName="טבלה14131341311222314067768594103" ref="H5:J31" totalsRowCount="1" headerRowDxfId="705" dataDxfId="703" totalsRowDxfId="704" headerRowBorderDxfId="1054">
  <autoFilter ref="H5:J30" xr:uid="{BE80A44A-776A-4502-9770-2F61A113CD25}"/>
  <tableColumns count="3">
    <tableColumn id="1" xr3:uid="{622F642F-8456-4682-BA85-DFDEBEB09F32}" name="הוצאה" totalsRowLabel="סה&quot;כ" dataDxfId="711" totalsRowDxfId="710"/>
    <tableColumn id="2" xr3:uid="{2A26AEC2-2521-438D-BE1B-9F20E8CD65C3}" name="סכום" totalsRowFunction="custom" dataDxfId="709" totalsRowDxfId="708" dataCellStyle="Currency">
      <totalsRowFormula>SUM(טבלה14131341311222314067768594103[סכום])</totalsRowFormula>
    </tableColumn>
    <tableColumn id="3" xr3:uid="{72F90DB1-C491-4E04-9CA1-158B7E44B860}" name="הערות" dataDxfId="707" totalsRowDxfId="706"/>
  </tableColumns>
  <tableStyleInfo name="TableStyleLight2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8641BED2-0620-44E5-9809-95C6BD85B206}" name="טבלה15141451411323324168778695104" displayName="טבלה15141451411323324168778695104" ref="K5:M31" totalsRowCount="1" headerRowDxfId="696" dataDxfId="694" totalsRowDxfId="695" headerRowBorderDxfId="1053">
  <autoFilter ref="K5:M30" xr:uid="{08D046A7-D484-4914-9A68-2707513DD4DE}"/>
  <tableColumns count="3">
    <tableColumn id="1" xr3:uid="{3693CAA4-69BC-476E-9FAE-A7728D9B7DEF}" name="הוצאה" totalsRowLabel="סה&quot;כ" dataDxfId="702" totalsRowDxfId="701"/>
    <tableColumn id="2" xr3:uid="{F8B61829-7070-4796-9E03-F287FCB966C7}" name="סכום" totalsRowFunction="custom" dataDxfId="700" totalsRowDxfId="699" dataCellStyle="Currency">
      <totalsRowFormula>SUM(טבלה15141451411323324168778695104[סכום])</totalsRowFormula>
    </tableColumn>
    <tableColumn id="3" xr3:uid="{A3D15ADE-11B5-48B6-84FE-05E02D7FADB6}" name="הערות" dataDxfId="698" totalsRowDxfId="697"/>
  </tableColumns>
  <tableStyleInfo name="TableStyleLight7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1D30EF20-6375-4432-BE67-93AAD5A02E9D}" name="טבלה16151561511424334269788796105" displayName="טבלה16151561511424334269788796105" ref="T5:V31" totalsRowCount="1" headerRowDxfId="687" dataDxfId="685" totalsRowDxfId="686" headerRowBorderDxfId="1052">
  <autoFilter ref="T5:V30" xr:uid="{4BADCE71-8705-46D3-9E9B-08E78FF43059}"/>
  <tableColumns count="3">
    <tableColumn id="1" xr3:uid="{ADC579F5-95DB-46B1-8747-03BD7933DE66}" name="הכנסה" totalsRowLabel="סה&quot;כ" dataDxfId="693" totalsRowDxfId="692"/>
    <tableColumn id="2" xr3:uid="{F60EB09E-E459-46D9-A1A0-380EB4A382D0}" name="סכום" totalsRowFunction="custom" dataDxfId="691" totalsRowDxfId="690" dataCellStyle="Currency">
      <totalsRowFormula>SUM(טבלה16151561511424334269788796105[סכום])</totalsRowFormula>
    </tableColumn>
    <tableColumn id="3" xr3:uid="{BF820B3D-7AC1-45AE-88BC-C7C73E8661C7}" name="הערות" dataDxfId="689" totalsRowDxfId="688"/>
  </tableColumns>
  <tableStyleInfo name="TableStyleLight5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94F89B41-A7AF-48D2-B9A6-329BDF9E1493}" name="טבלה17161671611525344370798897106" displayName="טבלה17161671611525344370798897106" ref="N5:P31" totalsRowCount="1" headerRowDxfId="678" dataDxfId="676" totalsRowDxfId="677" headerRowBorderDxfId="1051">
  <autoFilter ref="N5:P30" xr:uid="{765739E3-A04D-400D-9A62-9EC532D4AF4C}"/>
  <tableColumns count="3">
    <tableColumn id="1" xr3:uid="{DA0132C5-16AF-48A6-B4D2-3F58DAB931A6}" name="הוצאה" totalsRowLabel="סה&quot;כ" dataDxfId="684" totalsRowDxfId="683"/>
    <tableColumn id="2" xr3:uid="{1A2ADE88-AA7D-4CB7-ACB1-294169B217AA}" name="סכום" totalsRowFunction="custom" dataDxfId="682" totalsRowDxfId="681" dataCellStyle="Currency">
      <totalsRowFormula>SUM(טבלה17161671611525344370798897106[סכום])</totalsRowFormula>
    </tableColumn>
    <tableColumn id="3" xr3:uid="{EA75A197-229D-4822-A048-2C404B6E9E6A}" name="הערות" dataDxfId="680" totalsRowDxfId="679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3A5B7D82-E9CE-48F3-B3C1-F27AE9A86B68}" name="טבלה168171781711626354471808998107" displayName="טבלה168171781711626354471808998107" ref="Q5:S31" totalsRowCount="1" headerRowDxfId="669" dataDxfId="667" totalsRowDxfId="668" headerRowBorderDxfId="1050">
  <autoFilter ref="Q5:S30" xr:uid="{666C8438-FA65-4A96-8945-417B0A780328}"/>
  <tableColumns count="3">
    <tableColumn id="1" xr3:uid="{94AFE382-9EFE-491F-B251-969CD5A55FC0}" name="הכנסה" totalsRowLabel="סה&quot;כ" dataDxfId="675" totalsRowDxfId="674"/>
    <tableColumn id="2" xr3:uid="{E37C76F1-4991-490B-B30D-6057D537A9BE}" name="סכום" totalsRowFunction="custom" dataDxfId="673" totalsRowDxfId="672" dataCellStyle="Currency">
      <totalsRowFormula>SUM(טבלה168171781711626354471808998107[סכום])</totalsRowFormula>
    </tableColumn>
    <tableColumn id="3" xr3:uid="{5EA4B928-36DB-492D-9A58-40A802E3E2B4}" name="הערות" dataDxfId="671" totalsRowDxfId="670"/>
  </tableColumns>
  <tableStyleInfo name="TableStyleLight5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3CFAD2FC-1CE8-4CE1-8DDB-9CA4BC8836A5}" name="טבלה8181891811727364572819099108" displayName="טבלה8181891811727364572819099108" ref="W6:Y17" totalsRowShown="0" headerRowDxfId="663" dataDxfId="662">
  <autoFilter ref="W6:Y17" xr:uid="{79BC5131-B1AA-4E7B-A932-4669B19E8644}"/>
  <tableColumns count="3">
    <tableColumn id="1" xr3:uid="{FB456F12-4581-4743-866C-E1F981C3340B}" name="הכנסה" dataDxfId="666"/>
    <tableColumn id="2" xr3:uid="{9CDFA1B8-8BC3-4FB5-85AD-A5373B7940FA}" name="כמה" dataDxfId="665" dataCellStyle="Currency"/>
    <tableColumn id="3" xr3:uid="{C204B180-0478-4C1B-9730-02176B2C6DB3}" name="הערות" dataDxfId="664"/>
  </tableColumns>
  <tableStyleInfo name="TableStyleLight5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E3266E00-5D68-4E6D-8B03-71181A6428A0}" name="טבלה81019191019118283746738291100109" displayName="טבלה81019191019118283746738291100109" ref="W20:Y31" totalsRowShown="0" headerRowDxfId="658" dataDxfId="657">
  <autoFilter ref="W20:Y31" xr:uid="{E8F337AA-4634-482B-878F-4C84E8015B7D}"/>
  <tableColumns count="3">
    <tableColumn id="1" xr3:uid="{E568C108-1788-4B86-B87E-5B099F085190}" name="מה יורד" dataDxfId="661"/>
    <tableColumn id="2" xr3:uid="{E92F4C31-D957-4C20-92FC-F84A89B77483}" name="כמה" dataDxfId="660" dataCellStyle="Currency"/>
    <tableColumn id="3" xr3:uid="{CC304EEA-6D79-486C-A3EF-6196A42FE937}" name="הערות" dataDxfId="659"/>
  </tableColumns>
  <tableStyleInfo name="TableStyleLight3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553B100B-823D-4CFA-B54B-82F7BDB6BAD6}" name="טבלה1111121111020293865748392119" displayName="טבלה1111121111020293865748392119" ref="B5:D31" totalsRowCount="1" headerRowDxfId="796" dataDxfId="794" totalsRowDxfId="795" headerRowBorderDxfId="1049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626B5C1F-1603-4C2A-8959-42BA6318432D}" name="הוצאה" totalsRowLabel="סה&quot;כ" dataDxfId="802" totalsRowDxfId="801"/>
    <tableColumn id="2" xr3:uid="{D0F8391E-F778-497A-A48F-F8DA162E9843}" name="סכום" totalsRowFunction="custom" dataDxfId="800" totalsRowDxfId="799" dataCellStyle="Currency">
      <totalsRowFormula>SUM(טבלה1111121111020293865748392119[סכום])</totalsRowFormula>
    </tableColumn>
    <tableColumn id="3" xr3:uid="{8A059BA3-3260-4E51-9190-CB73A6006366}" name="הערות" dataDxfId="798" totalsRowDxfId="797"/>
  </tableColumns>
  <tableStyleInfo name="TableStyleLight5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F7EEBE69-56C3-45F4-A1F9-43F489A48D16}" name="טבלה13121231211121303966758493120" displayName="טבלה13121231211121303966758493120" ref="E5:G31" totalsRowCount="1" headerRowDxfId="787" dataDxfId="785" totalsRowDxfId="786" headerRowBorderDxfId="1048">
  <autoFilter ref="E5:G30" xr:uid="{D83AED0B-1BBD-4DB3-8D7E-E3ADD20EF2BC}"/>
  <tableColumns count="3">
    <tableColumn id="1" xr3:uid="{E3EF0D93-FF72-45FA-B6FA-49B76B2AC392}" name="הוצאה" totalsRowLabel="סה&quot;כ" dataDxfId="793" totalsRowDxfId="792"/>
    <tableColumn id="2" xr3:uid="{C1019E66-A93F-46B9-8766-99FB4393BE24}" name="סכום" totalsRowFunction="custom" dataDxfId="791" totalsRowDxfId="790" dataCellStyle="Currency">
      <totalsRowFormula>SUM(טבלה13121231211121303966758493120[סכום])</totalsRowFormula>
    </tableColumn>
    <tableColumn id="3" xr3:uid="{4667D9C1-C95F-42BB-98CC-2E931E146737}" name="הערות" dataDxfId="789" totalsRowDxfId="788"/>
  </tableColumns>
  <tableStyleInfo name="TableStyleLight3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5BF4ED9B-1575-4632-B284-628E7425B370}" name="טבלה14131341311222314067768594121" displayName="טבלה14131341311222314067768594121" ref="H5:J31" totalsRowCount="1" headerRowDxfId="778" dataDxfId="776" totalsRowDxfId="777" headerRowBorderDxfId="1047">
  <autoFilter ref="H5:J30" xr:uid="{BE80A44A-776A-4502-9770-2F61A113CD25}"/>
  <tableColumns count="3">
    <tableColumn id="1" xr3:uid="{EFA922FF-4B17-4CDC-A6CE-A4C5D7A18A2A}" name="הוצאה" totalsRowLabel="סה&quot;כ" dataDxfId="784" totalsRowDxfId="783"/>
    <tableColumn id="2" xr3:uid="{377A8C04-80C5-4DD3-AAE0-C2C06B9D47B9}" name="סכום" totalsRowFunction="custom" dataDxfId="782" totalsRowDxfId="781" dataCellStyle="Currency">
      <totalsRowFormula>SUM(טבלה14131341311222314067768594121[סכום])</totalsRowFormula>
    </tableColumn>
    <tableColumn id="3" xr3:uid="{3A187055-B193-4AE5-9D20-46CFE33EFD50}" name="הערות" dataDxfId="780" totalsRowDxfId="779"/>
  </tableColumns>
  <tableStyleInfo name="TableStyleLight2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5523922E-954D-4168-96F4-00BE65EC94A4}" name="טבלה15141451411323324168778695122" displayName="טבלה15141451411323324168778695122" ref="K5:M31" totalsRowCount="1" headerRowDxfId="769" dataDxfId="767" totalsRowDxfId="768" headerRowBorderDxfId="1046">
  <autoFilter ref="K5:M30" xr:uid="{08D046A7-D484-4914-9A68-2707513DD4DE}"/>
  <tableColumns count="3">
    <tableColumn id="1" xr3:uid="{9AF5BA0D-0416-460C-B534-7FF0F924AA72}" name="הוצאה" totalsRowLabel="סה&quot;כ" dataDxfId="775" totalsRowDxfId="774"/>
    <tableColumn id="2" xr3:uid="{C380A1F6-EC10-444F-AE83-DC39F70A57BA}" name="סכום" totalsRowFunction="custom" dataDxfId="773" totalsRowDxfId="772" dataCellStyle="Currency">
      <totalsRowFormula>SUM(טבלה15141451411323324168778695122[סכום])</totalsRowFormula>
    </tableColumn>
    <tableColumn id="3" xr3:uid="{189D150B-98E1-4B9D-991F-2BC23E88502F}" name="הערות" dataDxfId="771" totalsRowDxfId="770"/>
  </tableColumns>
  <tableStyleInfo name="TableStyleLight7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283C7A8D-334D-42EC-8477-2E0485822121}" name="טבלה16151561511424334269788796123" displayName="טבלה16151561511424334269788796123" ref="T5:V31" totalsRowCount="1" headerRowDxfId="760" dataDxfId="758" totalsRowDxfId="759" headerRowBorderDxfId="1045">
  <autoFilter ref="T5:V30" xr:uid="{4BADCE71-8705-46D3-9E9B-08E78FF43059}"/>
  <tableColumns count="3">
    <tableColumn id="1" xr3:uid="{6CF7C2B6-772B-4F1F-BC20-112C023099A8}" name="הכנסה" totalsRowLabel="סה&quot;כ" dataDxfId="766" totalsRowDxfId="765"/>
    <tableColumn id="2" xr3:uid="{20847E79-3CE6-433A-9EE7-F9C33FF4DD01}" name="סכום" totalsRowFunction="custom" dataDxfId="764" totalsRowDxfId="763" dataCellStyle="Currency">
      <totalsRowFormula>SUM(טבלה16151561511424334269788796123[סכום])</totalsRowFormula>
    </tableColumn>
    <tableColumn id="3" xr3:uid="{0B17EB55-E816-4336-9968-11053B59E9BB}" name="הערות" dataDxfId="762" totalsRowDxfId="761"/>
  </tableColumns>
  <tableStyleInfo name="TableStyleLight5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C741D268-7674-4162-9B17-B685F27E9739}" name="טבלה17161671611525344370798897124" displayName="טבלה17161671611525344370798897124" ref="N5:P31" totalsRowCount="1" headerRowDxfId="751" dataDxfId="749" totalsRowDxfId="750" headerRowBorderDxfId="1044">
  <autoFilter ref="N5:P30" xr:uid="{765739E3-A04D-400D-9A62-9EC532D4AF4C}"/>
  <tableColumns count="3">
    <tableColumn id="1" xr3:uid="{F063554F-BAD7-4A29-BEEE-9099102C5AF6}" name="הוצאה" totalsRowLabel="סה&quot;כ" dataDxfId="757" totalsRowDxfId="756"/>
    <tableColumn id="2" xr3:uid="{2AB1A6AD-FC9B-43B9-B59C-D312813BD587}" name="סכום" totalsRowFunction="custom" dataDxfId="755" totalsRowDxfId="754" dataCellStyle="Currency">
      <totalsRowFormula>SUM(טבלה17161671611525344370798897124[סכום])</totalsRowFormula>
    </tableColumn>
    <tableColumn id="3" xr3:uid="{916248A0-8878-40D3-B708-38D3EC64BD15}" name="הערות" dataDxfId="753" totalsRowDxfId="752"/>
  </tableColumns>
  <tableStyleInfo name="TableStyleLight1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2A3831DC-348D-47F5-8CD9-CC04F3D0E3F8}" name="טבלה168171781711626354471808998125" displayName="טבלה168171781711626354471808998125" ref="Q5:S31" totalsRowCount="1" headerRowDxfId="742" dataDxfId="740" totalsRowDxfId="741" headerRowBorderDxfId="1043">
  <autoFilter ref="Q5:S30" xr:uid="{666C8438-FA65-4A96-8945-417B0A780328}"/>
  <tableColumns count="3">
    <tableColumn id="1" xr3:uid="{AA950930-F09B-4175-87C9-E44833BB2E5A}" name="הכנסה" totalsRowLabel="סה&quot;כ" dataDxfId="748" totalsRowDxfId="747"/>
    <tableColumn id="2" xr3:uid="{4AFF925D-F991-4045-BB6A-45E0491C7461}" name="סכום" totalsRowFunction="custom" dataDxfId="746" totalsRowDxfId="745" dataCellStyle="Currency">
      <totalsRowFormula>SUM(טבלה168171781711626354471808998125[סכום])</totalsRowFormula>
    </tableColumn>
    <tableColumn id="3" xr3:uid="{D82F44BC-3E3C-4901-BF28-2BAD3F6CEBCB}" name="הערות" dataDxfId="744" totalsRowDxfId="743"/>
  </tableColumns>
  <tableStyleInfo name="TableStyleLight5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C706BF11-8103-4855-9BB6-082EC8103464}" name="טבלה8181891811727364572819099126" displayName="טבלה8181891811727364572819099126" ref="W6:Y17" totalsRowShown="0" headerRowDxfId="736" dataDxfId="735">
  <autoFilter ref="W6:Y17" xr:uid="{79BC5131-B1AA-4E7B-A932-4669B19E8644}"/>
  <tableColumns count="3">
    <tableColumn id="1" xr3:uid="{BD6BFDD6-071D-4520-9D34-2E0ECD3A7514}" name="הכנסה" dataDxfId="739"/>
    <tableColumn id="2" xr3:uid="{7074C4FB-1C0B-481B-B711-08EDDBCBB28D}" name="כמה" dataDxfId="738" dataCellStyle="Currency"/>
    <tableColumn id="3" xr3:uid="{41AB4DFA-8F63-47EA-BFB6-EDBF4933E315}" name="הערות" dataDxfId="737"/>
  </tableColumns>
  <tableStyleInfo name="TableStyleLight5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218B0C48-08F2-4AE9-8D9F-3C73C56BB18F}" name="טבלה81019191019118283746738291100127" displayName="טבלה81019191019118283746738291100127" ref="W20:Y31" totalsRowShown="0" headerRowDxfId="731" dataDxfId="730">
  <autoFilter ref="W20:Y31" xr:uid="{E8F337AA-4634-482B-878F-4C84E8015B7D}"/>
  <tableColumns count="3">
    <tableColumn id="1" xr3:uid="{B13118F8-E25F-4BEE-B496-0C8D487C56FD}" name="מה יורד" dataDxfId="734"/>
    <tableColumn id="2" xr3:uid="{A146C4C3-2D7A-45A3-9D7D-1B316B3FB09D}" name="כמה" dataDxfId="733" dataCellStyle="Currency"/>
    <tableColumn id="3" xr3:uid="{CF5D89FA-B14E-4206-A982-4D0E1B731D4A}" name="הערות" dataDxfId="732"/>
  </tableColumns>
  <tableStyleInfo name="TableStyleLight3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A8AA8CF9-C970-43D7-86CD-D4BA36C0B89F}" name="טבלה1111121111020293865748392137" displayName="טבלה1111121111020293865748392137" ref="B5:D31" totalsRowCount="1" headerRowDxfId="869" dataDxfId="867" totalsRowDxfId="868" headerRowBorderDxfId="1042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ED21C06B-5470-49A4-8CD2-632D17D6F254}" name="הוצאה" totalsRowLabel="סה&quot;כ" dataDxfId="875" totalsRowDxfId="874"/>
    <tableColumn id="2" xr3:uid="{67E5738A-B686-42DC-AB73-407C15F1AE4B}" name="סכום" totalsRowFunction="custom" dataDxfId="873" totalsRowDxfId="872" dataCellStyle="Currency">
      <totalsRowFormula>SUM(טבלה1111121111020293865748392137[סכום])</totalsRowFormula>
    </tableColumn>
    <tableColumn id="3" xr3:uid="{40ADCB39-249D-4845-AC36-37134BAA8E94}" name="הערות" dataDxfId="871" totalsRowDxfId="870"/>
  </tableColumns>
  <tableStyleInfo name="TableStyleLight5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BF4BE596-D49D-4C68-BCB1-E2675392F1BB}" name="טבלה13121231211121303966758493138" displayName="טבלה13121231211121303966758493138" ref="E5:G31" totalsRowCount="1" headerRowDxfId="860" dataDxfId="858" totalsRowDxfId="859" headerRowBorderDxfId="1041">
  <autoFilter ref="E5:G30" xr:uid="{D83AED0B-1BBD-4DB3-8D7E-E3ADD20EF2BC}"/>
  <tableColumns count="3">
    <tableColumn id="1" xr3:uid="{D04FA588-D109-4672-9E15-9B06B7522035}" name="הוצאה" totalsRowLabel="סה&quot;כ" dataDxfId="866" totalsRowDxfId="865"/>
    <tableColumn id="2" xr3:uid="{AC8F9BE5-AB32-4187-A5BE-D4E38B8FA25C}" name="סכום" totalsRowFunction="custom" dataDxfId="864" totalsRowDxfId="863" dataCellStyle="Currency">
      <totalsRowFormula>SUM(טבלה13121231211121303966758493138[סכום])</totalsRowFormula>
    </tableColumn>
    <tableColumn id="3" xr3:uid="{FA496D6C-6462-4F42-A2C5-A81FEF2E6AFD}" name="הערות" dataDxfId="862" totalsRowDxfId="861"/>
  </tableColumns>
  <tableStyleInfo name="TableStyleLight3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25F0D973-555E-49BC-B44F-02312BA2FA2E}" name="טבלה14131341311222314067768594139" displayName="טבלה14131341311222314067768594139" ref="H5:J31" totalsRowCount="1" headerRowDxfId="851" dataDxfId="849" totalsRowDxfId="850" headerRowBorderDxfId="1040">
  <autoFilter ref="H5:J30" xr:uid="{BE80A44A-776A-4502-9770-2F61A113CD25}"/>
  <tableColumns count="3">
    <tableColumn id="1" xr3:uid="{00A66109-8F5A-4C00-968E-8ADF567BC45A}" name="הוצאה" totalsRowLabel="סה&quot;כ" dataDxfId="857" totalsRowDxfId="856"/>
    <tableColumn id="2" xr3:uid="{E99A346B-A9E5-4DE0-9B2A-09C972228DAD}" name="סכום" totalsRowFunction="custom" dataDxfId="855" totalsRowDxfId="854" dataCellStyle="Currency">
      <totalsRowFormula>SUM(טבלה14131341311222314067768594139[סכום])</totalsRowFormula>
    </tableColumn>
    <tableColumn id="3" xr3:uid="{B14AF145-E28D-4C77-BC77-043F2C71354D}" name="הערות" dataDxfId="853" totalsRowDxfId="852"/>
  </tableColumns>
  <tableStyleInfo name="TableStyleLight2" showFirstColumn="0" showLastColumn="0" showRowStripes="1" showColumnStripes="0"/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5C817023-12AD-4955-9051-488053989B57}" name="טבלה15141451411323324168778695140" displayName="טבלה15141451411323324168778695140" ref="K5:M31" totalsRowCount="1" headerRowDxfId="842" dataDxfId="840" totalsRowDxfId="841" headerRowBorderDxfId="1039">
  <autoFilter ref="K5:M30" xr:uid="{08D046A7-D484-4914-9A68-2707513DD4DE}"/>
  <tableColumns count="3">
    <tableColumn id="1" xr3:uid="{C1ACCB9E-6EF5-40E6-A9AC-35E11E2D75B0}" name="הוצאה" totalsRowLabel="סה&quot;כ" dataDxfId="848" totalsRowDxfId="847"/>
    <tableColumn id="2" xr3:uid="{781A2A82-5FF7-4535-A276-6FF578FBEC7A}" name="סכום" totalsRowFunction="custom" dataDxfId="846" totalsRowDxfId="845" dataCellStyle="Currency">
      <totalsRowFormula>SUM(טבלה15141451411323324168778695140[סכום])</totalsRowFormula>
    </tableColumn>
    <tableColumn id="3" xr3:uid="{17BB6735-CD63-442C-8A6F-BFD91C5117DB}" name="הערות" dataDxfId="844" totalsRowDxfId="843"/>
  </tableColumns>
  <tableStyleInfo name="TableStyleLight7" showFirstColumn="0" showLastColumn="0" showRowStripes="1" showColumnStripes="0"/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13251E58-E78E-4337-863A-AB86DEF434CC}" name="טבלה16151561511424334269788796141" displayName="טבלה16151561511424334269788796141" ref="T5:V31" totalsRowCount="1" headerRowDxfId="833" dataDxfId="831" totalsRowDxfId="832" headerRowBorderDxfId="1038">
  <autoFilter ref="T5:V30" xr:uid="{4BADCE71-8705-46D3-9E9B-08E78FF43059}"/>
  <tableColumns count="3">
    <tableColumn id="1" xr3:uid="{CE92B01A-D762-45D2-A04D-E74153761FA4}" name="הכנסה" totalsRowLabel="סה&quot;כ" dataDxfId="839" totalsRowDxfId="838"/>
    <tableColumn id="2" xr3:uid="{36B2B41F-9767-43D6-BB40-562F50F606BD}" name="סכום" totalsRowFunction="custom" dataDxfId="837" totalsRowDxfId="836" dataCellStyle="Currency">
      <totalsRowFormula>SUM(טבלה16151561511424334269788796141[סכום])</totalsRowFormula>
    </tableColumn>
    <tableColumn id="3" xr3:uid="{1EF7337B-8D49-4716-82AC-CC51C351EAA3}" name="הערות" dataDxfId="835" totalsRowDxfId="834"/>
  </tableColumns>
  <tableStyleInfo name="TableStyleLight5" showFirstColumn="0" showLastColumn="0" showRowStripes="1" showColumnStripes="0"/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198EAD0F-02DF-4FCE-8F66-6949E47566D7}" name="טבלה17161671611525344370798897142" displayName="טבלה17161671611525344370798897142" ref="N5:P31" totalsRowCount="1" headerRowDxfId="824" dataDxfId="822" totalsRowDxfId="823" headerRowBorderDxfId="1037">
  <autoFilter ref="N5:P30" xr:uid="{765739E3-A04D-400D-9A62-9EC532D4AF4C}"/>
  <tableColumns count="3">
    <tableColumn id="1" xr3:uid="{0606DD5B-6E3A-4B54-B16F-AC7456138C8F}" name="הוצאה" totalsRowLabel="סה&quot;כ" dataDxfId="830" totalsRowDxfId="829"/>
    <tableColumn id="2" xr3:uid="{25AF0802-3171-406C-88D6-6B5A8563BEC5}" name="סכום" totalsRowFunction="custom" dataDxfId="828" totalsRowDxfId="827" dataCellStyle="Currency">
      <totalsRowFormula>SUM(טבלה17161671611525344370798897142[סכום])</totalsRowFormula>
    </tableColumn>
    <tableColumn id="3" xr3:uid="{4B254EE0-4B75-4742-9923-7ED646BDE90B}" name="הערות" dataDxfId="826" totalsRowDxfId="825"/>
  </tableColumns>
  <tableStyleInfo name="TableStyleLight1" showFirstColumn="0" showLastColumn="0" showRowStripes="1" showColumnStripes="0"/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F349FD1C-03AE-4297-B15E-9475A1032EE4}" name="טבלה168171781711626354471808998143" displayName="טבלה168171781711626354471808998143" ref="Q5:S31" totalsRowCount="1" headerRowDxfId="815" dataDxfId="813" totalsRowDxfId="814" headerRowBorderDxfId="1036">
  <autoFilter ref="Q5:S30" xr:uid="{666C8438-FA65-4A96-8945-417B0A780328}"/>
  <tableColumns count="3">
    <tableColumn id="1" xr3:uid="{163B1DA1-19BD-400D-9F8F-668A2BAF8957}" name="הכנסה" totalsRowLabel="סה&quot;כ" dataDxfId="821" totalsRowDxfId="820"/>
    <tableColumn id="2" xr3:uid="{B2834B17-551E-4A5B-A138-5AE31CE9B9AE}" name="סכום" totalsRowFunction="custom" dataDxfId="819" totalsRowDxfId="818" dataCellStyle="Currency">
      <totalsRowFormula>SUM(טבלה168171781711626354471808998143[סכום])</totalsRowFormula>
    </tableColumn>
    <tableColumn id="3" xr3:uid="{04328E02-0490-4EB7-9BD9-35D44D8B4CA2}" name="הערות" dataDxfId="817" totalsRowDxfId="816"/>
  </tableColumns>
  <tableStyleInfo name="TableStyleLight5" showFirstColumn="0" showLastColumn="0" showRowStripes="1" showColumnStripes="0"/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E12E9D45-A4BA-4A4F-82E3-42997EB63985}" name="טבלה8181891811727364572819099144" displayName="טבלה8181891811727364572819099144" ref="W6:Y17" totalsRowShown="0" headerRowDxfId="809" dataDxfId="808">
  <autoFilter ref="W6:Y17" xr:uid="{79BC5131-B1AA-4E7B-A932-4669B19E8644}"/>
  <tableColumns count="3">
    <tableColumn id="1" xr3:uid="{02E11F48-A5C8-491E-9226-9F8F0A4F9C9A}" name="הכנסה" dataDxfId="812"/>
    <tableColumn id="2" xr3:uid="{250F0B8C-16A7-47EF-A6A7-92A24223DE93}" name="כמה" dataDxfId="811" dataCellStyle="Currency"/>
    <tableColumn id="3" xr3:uid="{644AA161-85B1-4EDC-9A8E-31492C64ACD5}" name="הערות" dataDxfId="810"/>
  </tableColumns>
  <tableStyleInfo name="TableStyleLight5" showFirstColumn="0" showLastColumn="0" showRowStripes="1" showColumnStripes="0"/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3BAA6C60-3219-424A-A83F-4312278CDD64}" name="טבלה81019191019118283746738291100145" displayName="טבלה81019191019118283746738291100145" ref="W20:Y31" totalsRowShown="0" headerRowDxfId="804" dataDxfId="803">
  <autoFilter ref="W20:Y31" xr:uid="{E8F337AA-4634-482B-878F-4C84E8015B7D}"/>
  <tableColumns count="3">
    <tableColumn id="1" xr3:uid="{F078008B-CF1E-41B9-9150-E2E657A4C9FE}" name="מה יורד" dataDxfId="807"/>
    <tableColumn id="2" xr3:uid="{18C05C22-B7CC-4B23-8BFA-B9571A244F17}" name="כמה" dataDxfId="806" dataCellStyle="Currency"/>
    <tableColumn id="3" xr3:uid="{83E2F266-FF0A-4AB5-BA0F-FEACB4D2B51C}" name="הערות" dataDxfId="805"/>
  </tableColumns>
  <tableStyleInfo name="TableStyleLight3" showFirstColumn="0" showLastColumn="0" showRowStripes="1" showColumnStripes="0"/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907B9491-D419-4FD9-820E-9C1DA8625731}" name="טבלה11111211110202938" displayName="טבלה11111211110202938" ref="B5:D31" totalsRowCount="1" headerRowDxfId="942" dataDxfId="940" totalsRowDxfId="941" headerRowBorderDxfId="1035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8AD49210-7BEF-4928-AE52-1DB5CB9F0DFF}" name="הוצאה" totalsRowLabel="סה&quot;כ" dataDxfId="948" totalsRowDxfId="947"/>
    <tableColumn id="2" xr3:uid="{890C216E-7B81-4040-ACC7-372EE5DAA764}" name="סכום" totalsRowFunction="custom" dataDxfId="946" totalsRowDxfId="945" dataCellStyle="Currency">
      <totalsRowFormula>SUM(טבלה11111211110202938[סכום])</totalsRowFormula>
    </tableColumn>
    <tableColumn id="3" xr3:uid="{A1D41FC5-A4C5-4DFD-94C2-4A3BA3E1E3B3}" name="הערות" dataDxfId="944" totalsRowDxfId="943"/>
  </tableColumns>
  <tableStyleInfo name="TableStyleLight5" showFirstColumn="0" showLastColumn="0" showRowStripes="1" showColumnStripes="0"/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38A1047D-083B-42EA-917A-ECB25B26ED42}" name="טבלה131212312111213039" displayName="טבלה131212312111213039" ref="E5:G31" totalsRowCount="1" headerRowDxfId="933" dataDxfId="931" totalsRowDxfId="932" headerRowBorderDxfId="1034">
  <autoFilter ref="E5:G30" xr:uid="{D83AED0B-1BBD-4DB3-8D7E-E3ADD20EF2BC}"/>
  <tableColumns count="3">
    <tableColumn id="1" xr3:uid="{21523A7D-E49E-4D36-94FE-4847F3E084E9}" name="הוצאה" totalsRowLabel="סה&quot;כ" dataDxfId="939" totalsRowDxfId="938"/>
    <tableColumn id="2" xr3:uid="{255943A8-8735-4DB4-8D39-AD3E707CA9E9}" name="סכום" totalsRowFunction="custom" dataDxfId="937" totalsRowDxfId="936" dataCellStyle="Currency">
      <totalsRowFormula>SUM(טבלה131212312111213039[סכום])</totalsRowFormula>
    </tableColumn>
    <tableColumn id="3" xr3:uid="{FB9D1369-1E25-4549-8396-EA983995C8E2}" name="הערות" dataDxfId="935" totalsRowDxfId="934"/>
  </tableColumns>
  <tableStyleInfo name="TableStyleLight3" showFirstColumn="0" showLastColumn="0" showRowStripes="1" showColumnStripes="0"/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C41B0743-D5C7-47B3-9351-DF0C6C1889F2}" name="טבלה141313413112223140" displayName="טבלה141313413112223140" ref="H5:J31" totalsRowCount="1" headerRowDxfId="924" dataDxfId="922" totalsRowDxfId="923" headerRowBorderDxfId="1033">
  <autoFilter ref="H5:J30" xr:uid="{BE80A44A-776A-4502-9770-2F61A113CD25}"/>
  <tableColumns count="3">
    <tableColumn id="1" xr3:uid="{9EF68EAB-5885-438D-A351-A84D9BF34DC3}" name="הוצאה" totalsRowLabel="סה&quot;כ" dataDxfId="930" totalsRowDxfId="929"/>
    <tableColumn id="2" xr3:uid="{359C8D3A-7A74-4851-B10E-0D55CC00648D}" name="סכום" totalsRowFunction="custom" dataDxfId="928" totalsRowDxfId="927" dataCellStyle="Currency">
      <totalsRowFormula>SUM(טבלה141313413112223140[סכום])</totalsRowFormula>
    </tableColumn>
    <tableColumn id="3" xr3:uid="{434B54DD-143E-4139-9B1E-A43521735080}" name="הערות" dataDxfId="926" totalsRowDxfId="925"/>
  </tableColumns>
  <tableStyleInfo name="TableStyleLight2" showFirstColumn="0" showLastColumn="0" showRowStripes="1" showColumnStripes="0"/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66498F55-4241-47CE-BA89-7B41842AA311}" name="טבלה151414514113233241" displayName="טבלה151414514113233241" ref="K5:M31" totalsRowCount="1" headerRowDxfId="915" dataDxfId="913" totalsRowDxfId="914" headerRowBorderDxfId="1032">
  <autoFilter ref="K5:M30" xr:uid="{08D046A7-D484-4914-9A68-2707513DD4DE}"/>
  <tableColumns count="3">
    <tableColumn id="1" xr3:uid="{90B41238-4CA6-4310-90FD-E5F7C941B860}" name="הוצאה" totalsRowLabel="סה&quot;כ" dataDxfId="921" totalsRowDxfId="920"/>
    <tableColumn id="2" xr3:uid="{7C410CBE-242D-4636-9A19-73E66A3FD43B}" name="סכום" totalsRowFunction="custom" dataDxfId="919" totalsRowDxfId="918" dataCellStyle="Currency">
      <totalsRowFormula>SUM(טבלה151414514113233241[סכום])</totalsRowFormula>
    </tableColumn>
    <tableColumn id="3" xr3:uid="{B74AA79C-A82A-437F-B922-F67C68FDC85C}" name="הערות" dataDxfId="917" totalsRowDxfId="916"/>
  </tableColumns>
  <tableStyleInfo name="TableStyleLight7" showFirstColumn="0" showLastColumn="0" showRowStripes="1" showColumnStripes="0"/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8423BD38-BBBB-4E26-B329-9E33AC23D975}" name="טבלה161515615114243342" displayName="טבלה161515615114243342" ref="T5:V31" totalsRowCount="1" headerRowDxfId="906" dataDxfId="904" totalsRowDxfId="905" headerRowBorderDxfId="1031">
  <autoFilter ref="T5:V30" xr:uid="{4BADCE71-8705-46D3-9E9B-08E78FF43059}"/>
  <tableColumns count="3">
    <tableColumn id="1" xr3:uid="{946D0C92-007B-4B85-B2B1-0E20AC6C8026}" name="הכנסה" totalsRowLabel="סה&quot;כ" dataDxfId="912" totalsRowDxfId="911"/>
    <tableColumn id="2" xr3:uid="{4BC5EF3F-9C3B-4965-B11A-51C72677518B}" name="סכום" totalsRowFunction="custom" dataDxfId="910" totalsRowDxfId="909" dataCellStyle="Currency">
      <totalsRowFormula>SUM(טבלה161515615114243342[סכום])</totalsRowFormula>
    </tableColumn>
    <tableColumn id="3" xr3:uid="{6AEEDC88-8D19-4394-9C63-FDC21176E7C8}" name="הערות" dataDxfId="908" totalsRowDxfId="907"/>
  </tableColumns>
  <tableStyleInfo name="TableStyleLight5" showFirstColumn="0" showLastColumn="0" showRowStripes="1" showColumnStripes="0"/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A94B54A4-3B4F-47BD-97F7-8693B579D4D1}" name="טבלה171616716115253443" displayName="טבלה171616716115253443" ref="N5:P31" totalsRowCount="1" headerRowDxfId="897" dataDxfId="895" totalsRowDxfId="896" headerRowBorderDxfId="1030">
  <autoFilter ref="N5:P30" xr:uid="{765739E3-A04D-400D-9A62-9EC532D4AF4C}"/>
  <tableColumns count="3">
    <tableColumn id="1" xr3:uid="{81A82653-3B05-4A16-B625-AC2096A6A81D}" name="הוצאה" totalsRowLabel="סה&quot;כ" dataDxfId="903" totalsRowDxfId="902"/>
    <tableColumn id="2" xr3:uid="{1E9D8253-86D1-4512-82C3-787679B59001}" name="סכום" totalsRowFunction="custom" dataDxfId="901" totalsRowDxfId="900" dataCellStyle="Currency">
      <totalsRowFormula>SUM(טבלה171616716115253443[סכום])</totalsRowFormula>
    </tableColumn>
    <tableColumn id="3" xr3:uid="{02045F69-BF40-4BC0-8717-5F228DE4E429}" name="הערות" dataDxfId="899" totalsRowDxfId="898"/>
  </tableColumns>
  <tableStyleInfo name="TableStyleLight1" showFirstColumn="0" showLastColumn="0" showRowStripes="1" showColumnStripes="0"/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F55F4A45-D2C4-4124-AA22-9D4941CA2B35}" name="טבלה1681717817116263544" displayName="טבלה1681717817116263544" ref="Q5:S31" totalsRowCount="1" headerRowDxfId="888" dataDxfId="886" totalsRowDxfId="887" headerRowBorderDxfId="1029">
  <autoFilter ref="Q5:S30" xr:uid="{666C8438-FA65-4A96-8945-417B0A780328}"/>
  <tableColumns count="3">
    <tableColumn id="1" xr3:uid="{8817E73E-C919-4160-9FDA-73F5138F94F4}" name="הכנסה" totalsRowLabel="סה&quot;כ" dataDxfId="894" totalsRowDxfId="893"/>
    <tableColumn id="2" xr3:uid="{4F176351-4180-4F9B-9D3A-2518FAC8809C}" name="סכום" totalsRowFunction="custom" dataDxfId="892" totalsRowDxfId="891" dataCellStyle="Currency">
      <totalsRowFormula>SUM(טבלה1681717817116263544[סכום])</totalsRowFormula>
    </tableColumn>
    <tableColumn id="3" xr3:uid="{1E5D0D4F-0578-41EA-9AD0-C6D606D94C70}" name="הערות" dataDxfId="890" totalsRowDxfId="889"/>
  </tableColumns>
  <tableStyleInfo name="TableStyleLight5" showFirstColumn="0" showLastColumn="0" showRowStripes="1" showColumnStripes="0"/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135EF700-E12C-47ED-AA79-F376EA9FB686}" name="טבלה81818918117273645" displayName="טבלה81818918117273645" ref="W6:Y17" totalsRowShown="0" headerRowDxfId="882" dataDxfId="881">
  <autoFilter ref="W6:Y17" xr:uid="{79BC5131-B1AA-4E7B-A932-4669B19E8644}"/>
  <tableColumns count="3">
    <tableColumn id="1" xr3:uid="{F46488FC-A239-4E26-8321-2533964A5C06}" name="הכנסה" dataDxfId="885"/>
    <tableColumn id="2" xr3:uid="{C3100FB8-B795-4149-A2C3-293A0DE5A252}" name="כמה" dataDxfId="884" dataCellStyle="Currency"/>
    <tableColumn id="3" xr3:uid="{CFE27A57-B330-4E8D-B481-33015BC68DD7}" name="הערות" dataDxfId="883"/>
  </tableColumns>
  <tableStyleInfo name="TableStyleLight5" showFirstColumn="0" showLastColumn="0" showRowStripes="1" showColumnStripes="0"/>
</table>
</file>

<file path=xl/tables/table1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10F813D2-5DB6-4B0A-9A70-9E46F2695DE5}" name="טבלה81019191019118283746" displayName="טבלה81019191019118283746" ref="W20:Y31" totalsRowShown="0" headerRowDxfId="877" dataDxfId="876">
  <autoFilter ref="W20:Y31" xr:uid="{E8F337AA-4634-482B-878F-4C84E8015B7D}"/>
  <tableColumns count="3">
    <tableColumn id="1" xr3:uid="{ED144E32-A797-47BE-B52F-CB3651B91B90}" name="מה יורד" dataDxfId="880"/>
    <tableColumn id="2" xr3:uid="{AAE94F8B-85DB-410C-9A68-CB8C573A2D12}" name="כמה" dataDxfId="879" dataCellStyle="Currency"/>
    <tableColumn id="3" xr3:uid="{EFD26C90-04BA-4989-A3BA-63C30086F9B8}" name="הערות" dataDxfId="878"/>
  </tableColumns>
  <tableStyleInfo name="TableStyleLight3" showFirstColumn="0" showLastColumn="0" showRowStripes="1" showColumnStripes="0"/>
</table>
</file>

<file path=xl/tables/table1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98DDEB82-1A67-47B0-9AE3-84F4F06513A0}" name="טבלה11111211110202938146" displayName="טבלה11111211110202938146" ref="B5:D31" totalsRowCount="1" headerRowDxfId="1015" dataDxfId="1013" totalsRowDxfId="1014" headerRowBorderDxfId="1028">
  <autoFilter ref="B5:D30" xr:uid="{0F0FEFA0-05AB-4813-A6F7-F20E2BBD6E5B}"/>
  <sortState xmlns:xlrd2="http://schemas.microsoft.com/office/spreadsheetml/2017/richdata2" ref="B6:D30">
    <sortCondition descending="1" ref="C3:C28"/>
  </sortState>
  <tableColumns count="3">
    <tableColumn id="1" xr3:uid="{434987C1-6F16-4865-A90F-1CA63F2E81FF}" name="הוצאה" totalsRowLabel="סה&quot;כ" dataDxfId="1021" totalsRowDxfId="1020"/>
    <tableColumn id="2" xr3:uid="{7658A700-96CA-4663-8D8F-5535EC6D775C}" name="סכום" totalsRowFunction="custom" dataDxfId="1019" totalsRowDxfId="1018" dataCellStyle="Currency">
      <totalsRowFormula>SUM(תשרי:אלול!C31)</totalsRowFormula>
    </tableColumn>
    <tableColumn id="3" xr3:uid="{4123EAE6-399E-48E8-9E52-EA45B56D9D25}" name="הערות" dataDxfId="1017" totalsRowDxfId="1016"/>
  </tableColumns>
  <tableStyleInfo name="TableStyleLight5" showFirstColumn="0" showLastColumn="0" showRowStripes="1" showColumnStripes="0"/>
</table>
</file>

<file path=xl/tables/table1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08F4AD91-FD4A-4B3A-BD3A-6B1038A8BAB5}" name="טבלה131212312111213039147" displayName="טבלה131212312111213039147" ref="E5:G31" totalsRowCount="1" headerRowDxfId="1006" dataDxfId="1004" totalsRowDxfId="1005" headerRowBorderDxfId="1027">
  <autoFilter ref="E5:G30" xr:uid="{D83AED0B-1BBD-4DB3-8D7E-E3ADD20EF2BC}"/>
  <tableColumns count="3">
    <tableColumn id="1" xr3:uid="{36A2873B-EA46-44F4-A1CC-207462E4919D}" name="הוצאה" totalsRowLabel="סה&quot;כ" dataDxfId="1012" totalsRowDxfId="1011"/>
    <tableColumn id="2" xr3:uid="{7414CDF3-B93E-439E-8436-628DB73F507D}" name="סכום" totalsRowFunction="custom" dataDxfId="1010" totalsRowDxfId="1009" dataCellStyle="Currency">
      <totalsRowFormula>SUM(תשרי:אלול!F31)</totalsRowFormula>
    </tableColumn>
    <tableColumn id="3" xr3:uid="{BF05C399-2EBA-4BBC-A3F1-A6CCAE2DC54C}" name="הערות" dataDxfId="1008" totalsRowDxfId="1007"/>
  </tableColumns>
  <tableStyleInfo name="TableStyleLight3" showFirstColumn="0" showLastColumn="0" showRowStripes="1" showColumnStripes="0"/>
</table>
</file>

<file path=xl/tables/table1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9824744F-7070-49F2-B517-71FA3FB676F9}" name="טבלה141313413112223140148" displayName="טבלה141313413112223140148" ref="H5:J31" totalsRowCount="1" headerRowDxfId="997" dataDxfId="995" totalsRowDxfId="996" headerRowBorderDxfId="1026">
  <autoFilter ref="H5:J30" xr:uid="{BE80A44A-776A-4502-9770-2F61A113CD25}"/>
  <tableColumns count="3">
    <tableColumn id="1" xr3:uid="{EA047F45-0DC4-4AAD-97D1-3E819F986866}" name="הוצאה" totalsRowLabel="סה&quot;כ" dataDxfId="1003" totalsRowDxfId="1002"/>
    <tableColumn id="2" xr3:uid="{78B5A743-07A1-49E0-A775-B82519805128}" name="סכום" totalsRowFunction="custom" dataDxfId="1001" totalsRowDxfId="1000" dataCellStyle="Currency">
      <totalsRowFormula>SUM(תשרי:אלול!I31)</totalsRowFormula>
    </tableColumn>
    <tableColumn id="3" xr3:uid="{05ED9E6B-FF2F-45A8-A02E-0F9C479C53C1}" name="הערות" dataDxfId="999" totalsRowDxfId="998"/>
  </tableColumns>
  <tableStyleInfo name="TableStyleLight2" showFirstColumn="0" showLastColumn="0" showRowStripes="1" showColumnStripes="0"/>
</table>
</file>

<file path=xl/tables/table1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A4883DA5-8890-4C06-8FFE-3171678BD4D4}" name="טבלה151414514113233241149" displayName="טבלה151414514113233241149" ref="K5:M31" totalsRowCount="1" headerRowDxfId="988" dataDxfId="986" totalsRowDxfId="987" headerRowBorderDxfId="1025">
  <autoFilter ref="K5:M30" xr:uid="{08D046A7-D484-4914-9A68-2707513DD4DE}"/>
  <tableColumns count="3">
    <tableColumn id="1" xr3:uid="{429326E1-E634-4889-A693-6496E5B8F6C6}" name="הוצאה" totalsRowLabel="סה&quot;כ" dataDxfId="994" totalsRowDxfId="993"/>
    <tableColumn id="2" xr3:uid="{CF4B064E-6D53-4155-8762-17C8C13A878E}" name="סכום" totalsRowFunction="custom" dataDxfId="992" totalsRowDxfId="991" dataCellStyle="Currency">
      <totalsRowFormula>SUM(תשרי:אלול!L31)</totalsRowFormula>
    </tableColumn>
    <tableColumn id="3" xr3:uid="{015D1398-A1B0-4AD8-9AD5-DC404A0852FE}" name="הערות" dataDxfId="990" totalsRowDxfId="989"/>
  </tableColumns>
  <tableStyleInfo name="TableStyleLight7" showFirstColumn="0" showLastColumn="0" showRowStripes="1" showColumnStripes="0"/>
</table>
</file>

<file path=xl/tables/table1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C982E313-ECDA-4272-AEC3-D33010381157}" name="טבלה161515615114243342150" displayName="טבלה161515615114243342150" ref="T5:V31" totalsRowCount="1" headerRowDxfId="979" dataDxfId="977" totalsRowDxfId="978" headerRowBorderDxfId="1024">
  <autoFilter ref="T5:V30" xr:uid="{4BADCE71-8705-46D3-9E9B-08E78FF43059}"/>
  <tableColumns count="3">
    <tableColumn id="1" xr3:uid="{C23DAC73-CFD2-462B-AF38-69ED89F7C2DD}" name="הכנסה" totalsRowLabel="סה&quot;כ" dataDxfId="985" totalsRowDxfId="984"/>
    <tableColumn id="2" xr3:uid="{9C02ECB8-D38D-40D1-9304-FA9FF1CE26D0}" name="סכום" totalsRowFunction="custom" dataDxfId="983" totalsRowDxfId="982" dataCellStyle="Currency">
      <totalsRowFormula>SUM(תשרי:אלול!U31)</totalsRowFormula>
    </tableColumn>
    <tableColumn id="3" xr3:uid="{AF32F334-DB16-46C4-B823-33570D0753FE}" name="הערות" dataDxfId="981" totalsRowDxfId="980"/>
  </tableColumns>
  <tableStyleInfo name="TableStyleLight5" showFirstColumn="0" showLastColumn="0" showRowStripes="1" showColumnStripes="0"/>
</table>
</file>

<file path=xl/tables/table1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93C86418-5D0C-45FB-A578-DA8CB7057F74}" name="טבלה171616716115253443151" displayName="טבלה171616716115253443151" ref="N5:P31" totalsRowCount="1" headerRowDxfId="970" dataDxfId="968" totalsRowDxfId="969" headerRowBorderDxfId="1023">
  <autoFilter ref="N5:P30" xr:uid="{765739E3-A04D-400D-9A62-9EC532D4AF4C}"/>
  <tableColumns count="3">
    <tableColumn id="1" xr3:uid="{F623FBF0-DEE5-4D05-BD13-C4003CAA0A4D}" name="הוצאה" totalsRowLabel="סה&quot;כ" dataDxfId="976" totalsRowDxfId="975"/>
    <tableColumn id="2" xr3:uid="{50D198A6-9B2B-4C46-BF8C-51479CC903A8}" name="סכום" totalsRowFunction="custom" dataDxfId="974" totalsRowDxfId="973" dataCellStyle="Currency">
      <totalsRowFormula>SUM(תשרי:אלול!O31)</totalsRowFormula>
    </tableColumn>
    <tableColumn id="3" xr3:uid="{62C35515-9D99-4066-9899-53A29B986F90}" name="הערות" dataDxfId="972" totalsRowDxfId="971"/>
  </tableColumns>
  <tableStyleInfo name="TableStyleLight1" showFirstColumn="0" showLastColumn="0" showRowStripes="1" showColumnStripes="0"/>
</table>
</file>

<file path=xl/tables/table1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D74B26-9FD5-4739-95BD-564F4E40F524}" name="טבלה1681717817116263544152" displayName="טבלה1681717817116263544152" ref="Q5:S31" totalsRowCount="1" headerRowDxfId="961" dataDxfId="959" totalsRowDxfId="960" headerRowBorderDxfId="1022">
  <autoFilter ref="Q5:S30" xr:uid="{666C8438-FA65-4A96-8945-417B0A780328}"/>
  <tableColumns count="3">
    <tableColumn id="1" xr3:uid="{D2091858-288A-403D-8CC5-99EA5BFF9E39}" name="הכנסה" totalsRowLabel="סה&quot;כ" dataDxfId="967" totalsRowDxfId="966"/>
    <tableColumn id="2" xr3:uid="{27A35A6E-9341-4357-8B4A-E247EFB14964}" name="סכום" totalsRowFunction="custom" dataDxfId="965" totalsRowDxfId="964" dataCellStyle="Currency">
      <totalsRowFormula>SUM(תשרי:אלול!R31)</totalsRowFormula>
    </tableColumn>
    <tableColumn id="3" xr3:uid="{C5894257-F537-4D61-8869-E216C463606D}" name="הערות" dataDxfId="963" totalsRowDxfId="962"/>
  </tableColumns>
  <tableStyleInfo name="TableStyleLight5" showFirstColumn="0" showLastColumn="0" showRowStripes="1" showColumnStripes="0"/>
</table>
</file>

<file path=xl/tables/table1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7B44707D-805D-447E-BB5F-841F6CE26B35}" name="טבלה81818918117273645153" displayName="טבלה81818918117273645153" ref="W6:Y17" totalsRowShown="0" headerRowDxfId="955" dataDxfId="954">
  <autoFilter ref="W6:Y17" xr:uid="{79BC5131-B1AA-4E7B-A932-4669B19E8644}"/>
  <tableColumns count="3">
    <tableColumn id="1" xr3:uid="{659A51F6-E7CB-4B74-B1BD-7C521AD90795}" name="הכנסה" dataDxfId="958"/>
    <tableColumn id="2" xr3:uid="{1430E4AB-AAA3-450D-B8F6-E937A6A78DEB}" name="כמה" dataDxfId="957" dataCellStyle="Currency"/>
    <tableColumn id="3" xr3:uid="{AF9A0305-8523-4A8A-A4CE-80ED6C16D6A7}" name="הערות" dataDxfId="956"/>
  </tableColumns>
  <tableStyleInfo name="TableStyleLight5" showFirstColumn="0" showLastColumn="0" showRowStripes="1" showColumnStripes="0"/>
</table>
</file>

<file path=xl/tables/table1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B2487F72-841F-428C-A4A5-18723C59765C}" name="טבלה81019191019118283746154" displayName="טבלה81019191019118283746154" ref="W20:Y31" totalsRowShown="0" headerRowDxfId="950" dataDxfId="949">
  <autoFilter ref="W20:Y31" xr:uid="{E8F337AA-4634-482B-878F-4C84E8015B7D}"/>
  <tableColumns count="3">
    <tableColumn id="1" xr3:uid="{4EC25800-49A9-4593-BCED-34B2545A682E}" name="מה יורד" dataDxfId="953"/>
    <tableColumn id="2" xr3:uid="{3FDB9B24-970E-4B42-9B73-85CC1D26F34A}" name="כמה" dataDxfId="952" dataCellStyle="Currency"/>
    <tableColumn id="3" xr3:uid="{865208BC-D02B-4662-9D5D-AD74ADFD30FD}" name="הערות" dataDxfId="951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5.xml"/><Relationship Id="rId3" Type="http://schemas.openxmlformats.org/officeDocument/2006/relationships/table" Target="../tables/table20.xml"/><Relationship Id="rId7" Type="http://schemas.openxmlformats.org/officeDocument/2006/relationships/table" Target="../tables/table24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10" Type="http://schemas.openxmlformats.org/officeDocument/2006/relationships/table" Target="../tables/table27.xml"/><Relationship Id="rId4" Type="http://schemas.openxmlformats.org/officeDocument/2006/relationships/table" Target="../tables/table21.xml"/><Relationship Id="rId9" Type="http://schemas.openxmlformats.org/officeDocument/2006/relationships/table" Target="../tables/table2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4.xml"/><Relationship Id="rId3" Type="http://schemas.openxmlformats.org/officeDocument/2006/relationships/table" Target="../tables/table29.xml"/><Relationship Id="rId7" Type="http://schemas.openxmlformats.org/officeDocument/2006/relationships/table" Target="../tables/table33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2.xml"/><Relationship Id="rId5" Type="http://schemas.openxmlformats.org/officeDocument/2006/relationships/table" Target="../tables/table31.xml"/><Relationship Id="rId10" Type="http://schemas.openxmlformats.org/officeDocument/2006/relationships/table" Target="../tables/table36.xml"/><Relationship Id="rId4" Type="http://schemas.openxmlformats.org/officeDocument/2006/relationships/table" Target="../tables/table30.xml"/><Relationship Id="rId9" Type="http://schemas.openxmlformats.org/officeDocument/2006/relationships/table" Target="../tables/table3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3.xml"/><Relationship Id="rId3" Type="http://schemas.openxmlformats.org/officeDocument/2006/relationships/table" Target="../tables/table38.xml"/><Relationship Id="rId7" Type="http://schemas.openxmlformats.org/officeDocument/2006/relationships/table" Target="../tables/table42.xml"/><Relationship Id="rId2" Type="http://schemas.openxmlformats.org/officeDocument/2006/relationships/table" Target="../tables/table37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1.xml"/><Relationship Id="rId5" Type="http://schemas.openxmlformats.org/officeDocument/2006/relationships/table" Target="../tables/table40.xml"/><Relationship Id="rId10" Type="http://schemas.openxmlformats.org/officeDocument/2006/relationships/table" Target="../tables/table45.xml"/><Relationship Id="rId4" Type="http://schemas.openxmlformats.org/officeDocument/2006/relationships/table" Target="../tables/table39.xml"/><Relationship Id="rId9" Type="http://schemas.openxmlformats.org/officeDocument/2006/relationships/table" Target="../tables/table4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2.xml"/><Relationship Id="rId3" Type="http://schemas.openxmlformats.org/officeDocument/2006/relationships/table" Target="../tables/table47.xml"/><Relationship Id="rId7" Type="http://schemas.openxmlformats.org/officeDocument/2006/relationships/table" Target="../tables/table51.xml"/><Relationship Id="rId2" Type="http://schemas.openxmlformats.org/officeDocument/2006/relationships/table" Target="../tables/table4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0.xml"/><Relationship Id="rId5" Type="http://schemas.openxmlformats.org/officeDocument/2006/relationships/table" Target="../tables/table49.xml"/><Relationship Id="rId10" Type="http://schemas.openxmlformats.org/officeDocument/2006/relationships/table" Target="../tables/table54.xml"/><Relationship Id="rId4" Type="http://schemas.openxmlformats.org/officeDocument/2006/relationships/table" Target="../tables/table48.xml"/><Relationship Id="rId9" Type="http://schemas.openxmlformats.org/officeDocument/2006/relationships/table" Target="../tables/table5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1.xml"/><Relationship Id="rId3" Type="http://schemas.openxmlformats.org/officeDocument/2006/relationships/table" Target="../tables/table56.xml"/><Relationship Id="rId7" Type="http://schemas.openxmlformats.org/officeDocument/2006/relationships/table" Target="../tables/table60.xml"/><Relationship Id="rId2" Type="http://schemas.openxmlformats.org/officeDocument/2006/relationships/table" Target="../tables/table55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9.xml"/><Relationship Id="rId5" Type="http://schemas.openxmlformats.org/officeDocument/2006/relationships/table" Target="../tables/table58.xml"/><Relationship Id="rId10" Type="http://schemas.openxmlformats.org/officeDocument/2006/relationships/table" Target="../tables/table63.xml"/><Relationship Id="rId4" Type="http://schemas.openxmlformats.org/officeDocument/2006/relationships/table" Target="../tables/table57.xml"/><Relationship Id="rId9" Type="http://schemas.openxmlformats.org/officeDocument/2006/relationships/table" Target="../tables/table6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0.xml"/><Relationship Id="rId3" Type="http://schemas.openxmlformats.org/officeDocument/2006/relationships/table" Target="../tables/table65.xml"/><Relationship Id="rId7" Type="http://schemas.openxmlformats.org/officeDocument/2006/relationships/table" Target="../tables/table69.xml"/><Relationship Id="rId2" Type="http://schemas.openxmlformats.org/officeDocument/2006/relationships/table" Target="../tables/table64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68.xml"/><Relationship Id="rId5" Type="http://schemas.openxmlformats.org/officeDocument/2006/relationships/table" Target="../tables/table67.xml"/><Relationship Id="rId10" Type="http://schemas.openxmlformats.org/officeDocument/2006/relationships/table" Target="../tables/table72.xml"/><Relationship Id="rId4" Type="http://schemas.openxmlformats.org/officeDocument/2006/relationships/table" Target="../tables/table66.xml"/><Relationship Id="rId9" Type="http://schemas.openxmlformats.org/officeDocument/2006/relationships/table" Target="../tables/table7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9.xml"/><Relationship Id="rId3" Type="http://schemas.openxmlformats.org/officeDocument/2006/relationships/table" Target="../tables/table74.xml"/><Relationship Id="rId7" Type="http://schemas.openxmlformats.org/officeDocument/2006/relationships/table" Target="../tables/table78.xml"/><Relationship Id="rId2" Type="http://schemas.openxmlformats.org/officeDocument/2006/relationships/table" Target="../tables/table73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77.xml"/><Relationship Id="rId5" Type="http://schemas.openxmlformats.org/officeDocument/2006/relationships/table" Target="../tables/table76.xml"/><Relationship Id="rId10" Type="http://schemas.openxmlformats.org/officeDocument/2006/relationships/table" Target="../tables/table81.xml"/><Relationship Id="rId4" Type="http://schemas.openxmlformats.org/officeDocument/2006/relationships/table" Target="../tables/table75.xml"/><Relationship Id="rId9" Type="http://schemas.openxmlformats.org/officeDocument/2006/relationships/table" Target="../tables/table80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8.xml"/><Relationship Id="rId3" Type="http://schemas.openxmlformats.org/officeDocument/2006/relationships/table" Target="../tables/table83.xml"/><Relationship Id="rId7" Type="http://schemas.openxmlformats.org/officeDocument/2006/relationships/table" Target="../tables/table87.xml"/><Relationship Id="rId2" Type="http://schemas.openxmlformats.org/officeDocument/2006/relationships/table" Target="../tables/table82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86.xml"/><Relationship Id="rId5" Type="http://schemas.openxmlformats.org/officeDocument/2006/relationships/table" Target="../tables/table85.xml"/><Relationship Id="rId10" Type="http://schemas.openxmlformats.org/officeDocument/2006/relationships/table" Target="../tables/table90.xml"/><Relationship Id="rId4" Type="http://schemas.openxmlformats.org/officeDocument/2006/relationships/table" Target="../tables/table84.xml"/><Relationship Id="rId9" Type="http://schemas.openxmlformats.org/officeDocument/2006/relationships/table" Target="../tables/table89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7.xml"/><Relationship Id="rId3" Type="http://schemas.openxmlformats.org/officeDocument/2006/relationships/table" Target="../tables/table92.xml"/><Relationship Id="rId7" Type="http://schemas.openxmlformats.org/officeDocument/2006/relationships/table" Target="../tables/table96.xml"/><Relationship Id="rId2" Type="http://schemas.openxmlformats.org/officeDocument/2006/relationships/table" Target="../tables/table9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95.xml"/><Relationship Id="rId5" Type="http://schemas.openxmlformats.org/officeDocument/2006/relationships/table" Target="../tables/table94.xml"/><Relationship Id="rId10" Type="http://schemas.openxmlformats.org/officeDocument/2006/relationships/table" Target="../tables/table99.xml"/><Relationship Id="rId4" Type="http://schemas.openxmlformats.org/officeDocument/2006/relationships/table" Target="../tables/table93.xml"/><Relationship Id="rId9" Type="http://schemas.openxmlformats.org/officeDocument/2006/relationships/table" Target="../tables/table98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6.xml"/><Relationship Id="rId3" Type="http://schemas.openxmlformats.org/officeDocument/2006/relationships/table" Target="../tables/table101.xml"/><Relationship Id="rId7" Type="http://schemas.openxmlformats.org/officeDocument/2006/relationships/table" Target="../tables/table105.xml"/><Relationship Id="rId2" Type="http://schemas.openxmlformats.org/officeDocument/2006/relationships/table" Target="../tables/table100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04.xml"/><Relationship Id="rId5" Type="http://schemas.openxmlformats.org/officeDocument/2006/relationships/table" Target="../tables/table103.xml"/><Relationship Id="rId10" Type="http://schemas.openxmlformats.org/officeDocument/2006/relationships/table" Target="../tables/table108.xml"/><Relationship Id="rId4" Type="http://schemas.openxmlformats.org/officeDocument/2006/relationships/table" Target="../tables/table102.xml"/><Relationship Id="rId9" Type="http://schemas.openxmlformats.org/officeDocument/2006/relationships/table" Target="../tables/table107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5.xml"/><Relationship Id="rId3" Type="http://schemas.openxmlformats.org/officeDocument/2006/relationships/table" Target="../tables/table110.xml"/><Relationship Id="rId7" Type="http://schemas.openxmlformats.org/officeDocument/2006/relationships/table" Target="../tables/table114.xml"/><Relationship Id="rId2" Type="http://schemas.openxmlformats.org/officeDocument/2006/relationships/table" Target="../tables/table109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113.xml"/><Relationship Id="rId5" Type="http://schemas.openxmlformats.org/officeDocument/2006/relationships/table" Target="../tables/table112.xml"/><Relationship Id="rId10" Type="http://schemas.openxmlformats.org/officeDocument/2006/relationships/table" Target="../tables/table117.xml"/><Relationship Id="rId4" Type="http://schemas.openxmlformats.org/officeDocument/2006/relationships/table" Target="../tables/table111.xml"/><Relationship Id="rId9" Type="http://schemas.openxmlformats.org/officeDocument/2006/relationships/table" Target="../tables/table116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4.xml"/><Relationship Id="rId3" Type="http://schemas.openxmlformats.org/officeDocument/2006/relationships/table" Target="../tables/table119.xml"/><Relationship Id="rId7" Type="http://schemas.openxmlformats.org/officeDocument/2006/relationships/table" Target="../tables/table123.xml"/><Relationship Id="rId2" Type="http://schemas.openxmlformats.org/officeDocument/2006/relationships/table" Target="../tables/table118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122.xml"/><Relationship Id="rId5" Type="http://schemas.openxmlformats.org/officeDocument/2006/relationships/table" Target="../tables/table121.xml"/><Relationship Id="rId10" Type="http://schemas.openxmlformats.org/officeDocument/2006/relationships/table" Target="../tables/table126.xml"/><Relationship Id="rId4" Type="http://schemas.openxmlformats.org/officeDocument/2006/relationships/table" Target="../tables/table120.xml"/><Relationship Id="rId9" Type="http://schemas.openxmlformats.org/officeDocument/2006/relationships/table" Target="../tables/table1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D2EE-6B7B-4B61-944F-E82519DF86E9}">
  <dimension ref="A1:Z35"/>
  <sheetViews>
    <sheetView rightToLeft="1" tabSelected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14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SUM(טבלה11111211110[סכום])</f>
        <v>0</v>
      </c>
      <c r="D31" s="78"/>
      <c r="E31" s="79" t="s">
        <v>8</v>
      </c>
      <c r="F31" s="77">
        <f>SUM(טבלה131212312111[סכום])</f>
        <v>0</v>
      </c>
      <c r="G31" s="78"/>
      <c r="H31" s="79" t="s">
        <v>8</v>
      </c>
      <c r="I31" s="77">
        <f>SUM(טבלה141313413112[סכום])</f>
        <v>0</v>
      </c>
      <c r="J31" s="78"/>
      <c r="K31" s="79" t="s">
        <v>8</v>
      </c>
      <c r="L31" s="77">
        <f>SUM(טבלה151414514113[סכום])</f>
        <v>0</v>
      </c>
      <c r="M31" s="78"/>
      <c r="N31" s="79" t="s">
        <v>8</v>
      </c>
      <c r="O31" s="77">
        <f>SUM(טבלה171616716115[סכום])</f>
        <v>0</v>
      </c>
      <c r="P31" s="80"/>
      <c r="Q31" s="79" t="s">
        <v>8</v>
      </c>
      <c r="R31" s="77">
        <f>SUM(טבלה1681717817116[סכום])</f>
        <v>0</v>
      </c>
      <c r="S31" s="78"/>
      <c r="T31" s="79" t="s">
        <v>8</v>
      </c>
      <c r="U31" s="77">
        <f>SUM(טבלה161515615114[סכום])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M34:N34"/>
    <mergeCell ref="P34:R34"/>
    <mergeCell ref="S34:U34"/>
    <mergeCell ref="V34:W34"/>
    <mergeCell ref="A4:A34"/>
    <mergeCell ref="B4:C4"/>
    <mergeCell ref="E4:F4"/>
    <mergeCell ref="H4:I4"/>
    <mergeCell ref="K4:L4"/>
    <mergeCell ref="B2:C2"/>
    <mergeCell ref="D2:Y2"/>
    <mergeCell ref="B3:P3"/>
    <mergeCell ref="Q3:Y3"/>
    <mergeCell ref="N4:O4"/>
    <mergeCell ref="Q4:S4"/>
    <mergeCell ref="T4:V4"/>
    <mergeCell ref="Z4:Z34"/>
    <mergeCell ref="W5:Y5"/>
    <mergeCell ref="W18:Y19"/>
    <mergeCell ref="T32:Y32"/>
    <mergeCell ref="P33:R33"/>
    <mergeCell ref="S33:U33"/>
    <mergeCell ref="V33:W33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41D64-57D2-4022-9F5E-01E13557793E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33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SUM(טבלה11111211110202947[סכום])</f>
        <v>0</v>
      </c>
      <c r="D31" s="78"/>
      <c r="E31" s="79" t="s">
        <v>8</v>
      </c>
      <c r="F31" s="77">
        <f>SUM(טבלה131212312111213048[סכום])</f>
        <v>0</v>
      </c>
      <c r="G31" s="78"/>
      <c r="H31" s="79" t="s">
        <v>8</v>
      </c>
      <c r="I31" s="77">
        <f>SUM(טבלה141313413112223149[סכום])</f>
        <v>0</v>
      </c>
      <c r="J31" s="78"/>
      <c r="K31" s="79" t="s">
        <v>8</v>
      </c>
      <c r="L31" s="77">
        <f>SUM(טבלה151414514113233250[סכום])</f>
        <v>0</v>
      </c>
      <c r="M31" s="78"/>
      <c r="N31" s="79" t="s">
        <v>8</v>
      </c>
      <c r="O31" s="77">
        <f>SUM(טבלה171616716115253452[סכום])</f>
        <v>0</v>
      </c>
      <c r="P31" s="80"/>
      <c r="Q31" s="79" t="s">
        <v>8</v>
      </c>
      <c r="R31" s="77">
        <f>SUM(טבלה1681717817116263553[סכום])</f>
        <v>0</v>
      </c>
      <c r="S31" s="78"/>
      <c r="T31" s="79" t="s">
        <v>8</v>
      </c>
      <c r="U31" s="77">
        <f>SUM(טבלה161515615114243351[סכום])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A167B-AE99-4975-86AF-B84E6E351377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15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SUM(טבלה111112111102029[סכום])</f>
        <v>0</v>
      </c>
      <c r="D31" s="78"/>
      <c r="E31" s="79" t="s">
        <v>8</v>
      </c>
      <c r="F31" s="77">
        <f>SUM(טבלה1312123121112130[סכום])</f>
        <v>0</v>
      </c>
      <c r="G31" s="78"/>
      <c r="H31" s="79" t="s">
        <v>8</v>
      </c>
      <c r="I31" s="77">
        <f>SUM(טבלה1413134131122231[סכום])</f>
        <v>0</v>
      </c>
      <c r="J31" s="78"/>
      <c r="K31" s="79" t="s">
        <v>8</v>
      </c>
      <c r="L31" s="77">
        <f>SUM(טבלה1514145141132332[סכום])</f>
        <v>0</v>
      </c>
      <c r="M31" s="78"/>
      <c r="N31" s="79" t="s">
        <v>8</v>
      </c>
      <c r="O31" s="77">
        <f>SUM(טבלה1716167161152534[סכום])</f>
        <v>0</v>
      </c>
      <c r="P31" s="80"/>
      <c r="Q31" s="79" t="s">
        <v>8</v>
      </c>
      <c r="R31" s="77">
        <f>SUM(טבלה16817178171162635[סכום])</f>
        <v>0</v>
      </c>
      <c r="S31" s="78"/>
      <c r="T31" s="79" t="s">
        <v>8</v>
      </c>
      <c r="U31" s="77">
        <f>SUM(טבלה1615156151142433[סכום])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F889D-3B50-4DF5-966F-9F8F0D1C0E89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16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SUM(טבלה1111121111020[סכום])</f>
        <v>0</v>
      </c>
      <c r="D31" s="78"/>
      <c r="E31" s="79" t="s">
        <v>8</v>
      </c>
      <c r="F31" s="77">
        <f>SUM(טבלה13121231211121[סכום])</f>
        <v>0</v>
      </c>
      <c r="G31" s="78"/>
      <c r="H31" s="79" t="s">
        <v>8</v>
      </c>
      <c r="I31" s="77">
        <f>SUM(טבלה14131341311222[סכום])</f>
        <v>0</v>
      </c>
      <c r="J31" s="78"/>
      <c r="K31" s="79" t="s">
        <v>8</v>
      </c>
      <c r="L31" s="77">
        <f>SUM(טבלה15141451411323[סכום])</f>
        <v>0</v>
      </c>
      <c r="M31" s="78"/>
      <c r="N31" s="79" t="s">
        <v>8</v>
      </c>
      <c r="O31" s="77">
        <f>SUM(טבלה17161671611525[סכום])</f>
        <v>0</v>
      </c>
      <c r="P31" s="80"/>
      <c r="Q31" s="79" t="s">
        <v>8</v>
      </c>
      <c r="R31" s="77">
        <f>SUM(טבלה168171781711626[סכום])</f>
        <v>0</v>
      </c>
      <c r="S31" s="78"/>
      <c r="T31" s="79" t="s">
        <v>8</v>
      </c>
      <c r="U31" s="77">
        <f>SUM(טבלה16151561511424[סכום])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A63B-FC67-45AB-939D-F37D13A2AC19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17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SUM(טבלה111112111102056[סכום])</f>
        <v>0</v>
      </c>
      <c r="D31" s="78"/>
      <c r="E31" s="79" t="s">
        <v>8</v>
      </c>
      <c r="F31" s="77">
        <f>SUM(טבלה1312123121112157[סכום])</f>
        <v>0</v>
      </c>
      <c r="G31" s="78"/>
      <c r="H31" s="79" t="s">
        <v>8</v>
      </c>
      <c r="I31" s="77">
        <f>SUM(טבלה1413134131122258[סכום])</f>
        <v>0</v>
      </c>
      <c r="J31" s="78"/>
      <c r="K31" s="79" t="s">
        <v>8</v>
      </c>
      <c r="L31" s="77">
        <f>SUM(טבלה1514145141132359[סכום])</f>
        <v>0</v>
      </c>
      <c r="M31" s="78"/>
      <c r="N31" s="79" t="s">
        <v>8</v>
      </c>
      <c r="O31" s="77">
        <f>SUM(טבלה1716167161152561[סכום])</f>
        <v>0</v>
      </c>
      <c r="P31" s="80"/>
      <c r="Q31" s="79" t="s">
        <v>8</v>
      </c>
      <c r="R31" s="77">
        <f>SUM(טבלה16817178171162662[סכום])</f>
        <v>0</v>
      </c>
      <c r="S31" s="78"/>
      <c r="T31" s="79" t="s">
        <v>8</v>
      </c>
      <c r="U31" s="77">
        <f>SUM(טבלה1615156151142460[סכום])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1BF47-19D8-4FC0-B1F9-DCF9646C5BD1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18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SUM(טבלה1111121111020293865[סכום])</f>
        <v>0</v>
      </c>
      <c r="D31" s="78"/>
      <c r="E31" s="79" t="s">
        <v>8</v>
      </c>
      <c r="F31" s="77">
        <f>SUM(טבלה13121231211121303966[סכום])</f>
        <v>0</v>
      </c>
      <c r="G31" s="78"/>
      <c r="H31" s="79" t="s">
        <v>8</v>
      </c>
      <c r="I31" s="77">
        <f>SUM(טבלה14131341311222314067[סכום])</f>
        <v>0</v>
      </c>
      <c r="J31" s="78"/>
      <c r="K31" s="79" t="s">
        <v>8</v>
      </c>
      <c r="L31" s="77">
        <f>SUM(טבלה15141451411323324168[סכום])</f>
        <v>0</v>
      </c>
      <c r="M31" s="78"/>
      <c r="N31" s="79" t="s">
        <v>8</v>
      </c>
      <c r="O31" s="77">
        <f>SUM(טבלה17161671611525344370[סכום])</f>
        <v>0</v>
      </c>
      <c r="P31" s="80"/>
      <c r="Q31" s="79" t="s">
        <v>8</v>
      </c>
      <c r="R31" s="77">
        <f>SUM(טבלה168171781711626354471[סכום])</f>
        <v>0</v>
      </c>
      <c r="S31" s="78"/>
      <c r="T31" s="79" t="s">
        <v>8</v>
      </c>
      <c r="U31" s="77">
        <f>SUM(טבלה16151561511424334269[סכום])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C61F8-D58D-4942-AF92-230C568ABCCC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1"/>
    </row>
    <row r="2" spans="1:26" ht="40.200000000000003" thickTop="1" thickBot="1">
      <c r="A2" s="7"/>
      <c r="B2" s="8" t="s">
        <v>19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SUM(טבלה111112111102029386574[סכום])</f>
        <v>0</v>
      </c>
      <c r="D31" s="78"/>
      <c r="E31" s="79" t="s">
        <v>8</v>
      </c>
      <c r="F31" s="77">
        <f>SUM(טבלה1312123121112130396675[סכום])</f>
        <v>0</v>
      </c>
      <c r="G31" s="78"/>
      <c r="H31" s="79" t="s">
        <v>8</v>
      </c>
      <c r="I31" s="77">
        <f>SUM(טבלה1413134131122231406776[סכום])</f>
        <v>0</v>
      </c>
      <c r="J31" s="78"/>
      <c r="K31" s="79" t="s">
        <v>8</v>
      </c>
      <c r="L31" s="77">
        <f>SUM(טבלה1514145141132332416877[סכום])</f>
        <v>0</v>
      </c>
      <c r="M31" s="78"/>
      <c r="N31" s="79" t="s">
        <v>8</v>
      </c>
      <c r="O31" s="77">
        <f>SUM(טבלה1716167161152534437079[סכום])</f>
        <v>0</v>
      </c>
      <c r="P31" s="80"/>
      <c r="Q31" s="79" t="s">
        <v>8</v>
      </c>
      <c r="R31" s="77">
        <f>SUM(טבלה16817178171162635447180[סכום])</f>
        <v>0</v>
      </c>
      <c r="S31" s="78"/>
      <c r="T31" s="79" t="s">
        <v>8</v>
      </c>
      <c r="U31" s="77">
        <f>SUM(טבלה1615156151142433426978[סכום])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E6674-7EB5-425C-B153-3B1B7CA330C6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20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SUM(טבלה11111211110202938657483[סכום])</f>
        <v>0</v>
      </c>
      <c r="D31" s="78"/>
      <c r="E31" s="79" t="s">
        <v>8</v>
      </c>
      <c r="F31" s="77">
        <f>SUM(טבלה131212312111213039667584[סכום])</f>
        <v>0</v>
      </c>
      <c r="G31" s="78"/>
      <c r="H31" s="79" t="s">
        <v>8</v>
      </c>
      <c r="I31" s="77">
        <f>SUM(טבלה141313413112223140677685[סכום])</f>
        <v>0</v>
      </c>
      <c r="J31" s="78"/>
      <c r="K31" s="79" t="s">
        <v>8</v>
      </c>
      <c r="L31" s="77">
        <f>SUM(טבלה151414514113233241687786[סכום])</f>
        <v>0</v>
      </c>
      <c r="M31" s="78"/>
      <c r="N31" s="79" t="s">
        <v>8</v>
      </c>
      <c r="O31" s="77">
        <f>SUM(טבלה171616716115253443707988[סכום])</f>
        <v>0</v>
      </c>
      <c r="P31" s="80"/>
      <c r="Q31" s="79" t="s">
        <v>8</v>
      </c>
      <c r="R31" s="77">
        <f>SUM(טבלה1681717817116263544718089[סכום])</f>
        <v>0</v>
      </c>
      <c r="S31" s="78"/>
      <c r="T31" s="79" t="s">
        <v>8</v>
      </c>
      <c r="U31" s="77">
        <f>SUM(טבלה161515615114243342697887[סכום])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2A278-D621-4DBA-B0C9-7E7DB2B0185D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21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SUM(טבלה1111121111020293865748392[סכום])</f>
        <v>0</v>
      </c>
      <c r="D31" s="78"/>
      <c r="E31" s="79" t="s">
        <v>8</v>
      </c>
      <c r="F31" s="77">
        <f>SUM(טבלה13121231211121303966758493[סכום])</f>
        <v>0</v>
      </c>
      <c r="G31" s="78"/>
      <c r="H31" s="79" t="s">
        <v>8</v>
      </c>
      <c r="I31" s="77">
        <f>SUM(טבלה14131341311222314067768594[סכום])</f>
        <v>0</v>
      </c>
      <c r="J31" s="78"/>
      <c r="K31" s="79" t="s">
        <v>8</v>
      </c>
      <c r="L31" s="77">
        <f>SUM(טבלה15141451411323324168778695[סכום])</f>
        <v>0</v>
      </c>
      <c r="M31" s="78"/>
      <c r="N31" s="79" t="s">
        <v>8</v>
      </c>
      <c r="O31" s="77">
        <f>SUM(טבלה17161671611525344370798897[סכום])</f>
        <v>0</v>
      </c>
      <c r="P31" s="80"/>
      <c r="Q31" s="79" t="s">
        <v>8</v>
      </c>
      <c r="R31" s="77">
        <f>SUM(טבלה168171781711626354471808998[סכום])</f>
        <v>0</v>
      </c>
      <c r="S31" s="78"/>
      <c r="T31" s="79" t="s">
        <v>8</v>
      </c>
      <c r="U31" s="77">
        <f>SUM(טבלה16151561511424334269788796[סכום])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52A68-1674-4DDE-9451-4416C29D84B4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103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5"/>
    </row>
    <row r="2" spans="1:26" ht="40.200000000000003" thickTop="1" thickBot="1">
      <c r="A2" s="106"/>
      <c r="B2" s="107" t="s">
        <v>22</v>
      </c>
      <c r="C2" s="108"/>
      <c r="D2" s="109" t="s">
        <v>31</v>
      </c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10"/>
      <c r="Z2" s="105"/>
    </row>
    <row r="3" spans="1:26" ht="34.200000000000003" thickTop="1" thickBot="1">
      <c r="A3" s="106"/>
      <c r="B3" s="111" t="s">
        <v>9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3"/>
      <c r="Q3" s="114" t="s">
        <v>10</v>
      </c>
      <c r="R3" s="115"/>
      <c r="S3" s="115"/>
      <c r="T3" s="115"/>
      <c r="U3" s="115"/>
      <c r="V3" s="115"/>
      <c r="W3" s="115"/>
      <c r="X3" s="115"/>
      <c r="Y3" s="116"/>
      <c r="Z3" s="105"/>
    </row>
    <row r="4" spans="1:26" ht="30.6">
      <c r="A4" s="117"/>
      <c r="B4" s="118" t="s">
        <v>0</v>
      </c>
      <c r="C4" s="119"/>
      <c r="D4" s="21"/>
      <c r="E4" s="120" t="s">
        <v>1</v>
      </c>
      <c r="F4" s="121"/>
      <c r="G4" s="21"/>
      <c r="H4" s="122" t="s">
        <v>32</v>
      </c>
      <c r="I4" s="123"/>
      <c r="J4" s="21"/>
      <c r="K4" s="124" t="s">
        <v>29</v>
      </c>
      <c r="L4" s="125"/>
      <c r="M4" s="21"/>
      <c r="N4" s="126" t="s">
        <v>2</v>
      </c>
      <c r="O4" s="127"/>
      <c r="P4" s="30"/>
      <c r="Q4" s="128" t="s">
        <v>26</v>
      </c>
      <c r="R4" s="121"/>
      <c r="S4" s="129"/>
      <c r="T4" s="120" t="s">
        <v>27</v>
      </c>
      <c r="U4" s="121"/>
      <c r="V4" s="129"/>
      <c r="W4" s="33"/>
      <c r="X4" s="33"/>
      <c r="Y4" s="30"/>
      <c r="Z4" s="130"/>
    </row>
    <row r="5" spans="1:26" ht="25.2">
      <c r="A5" s="117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131" t="s">
        <v>5</v>
      </c>
      <c r="X5" s="132"/>
      <c r="Y5" s="133"/>
      <c r="Z5" s="130"/>
    </row>
    <row r="6" spans="1:26" ht="15">
      <c r="A6" s="117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130"/>
    </row>
    <row r="7" spans="1:26" ht="15">
      <c r="A7" s="117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130"/>
    </row>
    <row r="8" spans="1:26" ht="15">
      <c r="A8" s="117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130"/>
    </row>
    <row r="9" spans="1:26" ht="15">
      <c r="A9" s="117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130"/>
    </row>
    <row r="10" spans="1:26" ht="15">
      <c r="A10" s="117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130"/>
    </row>
    <row r="11" spans="1:26" ht="15">
      <c r="A11" s="117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130"/>
    </row>
    <row r="12" spans="1:26" ht="15">
      <c r="A12" s="117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130"/>
    </row>
    <row r="13" spans="1:26" ht="15">
      <c r="A13" s="117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130"/>
    </row>
    <row r="14" spans="1:26" ht="15">
      <c r="A14" s="117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130"/>
    </row>
    <row r="15" spans="1:26" ht="15">
      <c r="A15" s="117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130"/>
    </row>
    <row r="16" spans="1:26" ht="13.8" customHeight="1">
      <c r="A16" s="117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130"/>
    </row>
    <row r="17" spans="1:26" ht="13.8" customHeight="1">
      <c r="A17" s="117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130"/>
    </row>
    <row r="18" spans="1:26" ht="15">
      <c r="A18" s="117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134" t="s">
        <v>30</v>
      </c>
      <c r="X18" s="135"/>
      <c r="Y18" s="136"/>
      <c r="Z18" s="130"/>
    </row>
    <row r="19" spans="1:26" ht="15">
      <c r="A19" s="117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134"/>
      <c r="X19" s="137"/>
      <c r="Y19" s="138"/>
      <c r="Z19" s="130"/>
    </row>
    <row r="20" spans="1:26" ht="15">
      <c r="A20" s="117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130"/>
    </row>
    <row r="21" spans="1:26" ht="15">
      <c r="A21" s="117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130"/>
    </row>
    <row r="22" spans="1:26" ht="15">
      <c r="A22" s="117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130"/>
    </row>
    <row r="23" spans="1:26" ht="15">
      <c r="A23" s="117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130"/>
    </row>
    <row r="24" spans="1:26" ht="15">
      <c r="A24" s="117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130"/>
    </row>
    <row r="25" spans="1:26" ht="15">
      <c r="A25" s="117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130"/>
    </row>
    <row r="26" spans="1:26" ht="15">
      <c r="A26" s="117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130"/>
    </row>
    <row r="27" spans="1:26" ht="15">
      <c r="A27" s="117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130"/>
    </row>
    <row r="28" spans="1:26" ht="15">
      <c r="A28" s="117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130"/>
    </row>
    <row r="29" spans="1:26" ht="15">
      <c r="A29" s="117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130"/>
    </row>
    <row r="30" spans="1:26" ht="15">
      <c r="A30" s="117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130"/>
    </row>
    <row r="31" spans="1:26" ht="19.8" thickBot="1">
      <c r="A31" s="117"/>
      <c r="B31" s="76" t="s">
        <v>8</v>
      </c>
      <c r="C31" s="77">
        <f>SUM(טבלה1111121111020293865748392101[סכום])</f>
        <v>0</v>
      </c>
      <c r="D31" s="78"/>
      <c r="E31" s="79" t="s">
        <v>8</v>
      </c>
      <c r="F31" s="77">
        <f>SUM(טבלה13121231211121303966758493102[סכום])</f>
        <v>0</v>
      </c>
      <c r="G31" s="78"/>
      <c r="H31" s="79" t="s">
        <v>8</v>
      </c>
      <c r="I31" s="77">
        <f>SUM(טבלה14131341311222314067768594103[סכום])</f>
        <v>0</v>
      </c>
      <c r="J31" s="78"/>
      <c r="K31" s="79" t="s">
        <v>8</v>
      </c>
      <c r="L31" s="77">
        <f>SUM(טבלה15141451411323324168778695104[סכום])</f>
        <v>0</v>
      </c>
      <c r="M31" s="78"/>
      <c r="N31" s="79" t="s">
        <v>8</v>
      </c>
      <c r="O31" s="77">
        <f>SUM(טבלה17161671611525344370798897106[סכום])</f>
        <v>0</v>
      </c>
      <c r="P31" s="80"/>
      <c r="Q31" s="79" t="s">
        <v>8</v>
      </c>
      <c r="R31" s="77">
        <f>SUM(טבלה168171781711626354471808998107[סכום])</f>
        <v>0</v>
      </c>
      <c r="S31" s="78"/>
      <c r="T31" s="79" t="s">
        <v>8</v>
      </c>
      <c r="U31" s="77">
        <f>SUM(טבלה16151561511424334269788796105[סכום])</f>
        <v>0</v>
      </c>
      <c r="V31" s="78"/>
      <c r="W31" s="52"/>
      <c r="X31" s="48"/>
      <c r="Y31" s="80"/>
      <c r="Z31" s="130"/>
    </row>
    <row r="32" spans="1:26" ht="15.6" thickTop="1">
      <c r="A32" s="117"/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40"/>
      <c r="Q32" s="140"/>
      <c r="R32" s="140"/>
      <c r="S32" s="140"/>
      <c r="T32" s="141"/>
      <c r="U32" s="141"/>
      <c r="V32" s="141"/>
      <c r="W32" s="141"/>
      <c r="X32" s="141"/>
      <c r="Y32" s="141"/>
      <c r="Z32" s="130"/>
    </row>
    <row r="33" spans="1:26" ht="22.8">
      <c r="A33" s="117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42"/>
      <c r="P33" s="143" t="s">
        <v>9</v>
      </c>
      <c r="Q33" s="144"/>
      <c r="R33" s="145"/>
      <c r="S33" s="143" t="s">
        <v>10</v>
      </c>
      <c r="T33" s="144"/>
      <c r="U33" s="145"/>
      <c r="V33" s="146" t="s">
        <v>11</v>
      </c>
      <c r="W33" s="147"/>
      <c r="X33" s="90"/>
      <c r="Y33" s="91"/>
      <c r="Z33" s="130"/>
    </row>
    <row r="34" spans="1:26" ht="27.6">
      <c r="A34" s="117"/>
      <c r="B34" s="139"/>
      <c r="C34" s="139"/>
      <c r="D34" s="139"/>
      <c r="E34" s="139"/>
      <c r="F34" s="139"/>
      <c r="G34" s="139"/>
      <c r="H34" s="139"/>
      <c r="I34" s="139"/>
      <c r="J34" s="139" t="s">
        <v>13</v>
      </c>
      <c r="K34" s="139"/>
      <c r="L34" s="92" t="s">
        <v>12</v>
      </c>
      <c r="M34" s="148">
        <f>(SUM(X7:X17,U6:U30,R6:R30)/10)-SUM(X21:X31)</f>
        <v>0</v>
      </c>
      <c r="N34" s="149"/>
      <c r="O34" s="142"/>
      <c r="P34" s="150">
        <f>SUM(O31,L31,I31,F31,C31)</f>
        <v>0</v>
      </c>
      <c r="Q34" s="151"/>
      <c r="R34" s="152"/>
      <c r="S34" s="150">
        <f>SUM(X7:X17,U6:U30,R6:R30) - IF(M34&gt;0, M34, 0)</f>
        <v>0</v>
      </c>
      <c r="T34" s="151"/>
      <c r="U34" s="152"/>
      <c r="V34" s="153">
        <f>SUM(S34-P34)</f>
        <v>0</v>
      </c>
      <c r="W34" s="154"/>
      <c r="X34" s="100"/>
      <c r="Y34" s="101"/>
      <c r="Z34" s="130"/>
    </row>
    <row r="35" spans="1:26" ht="18" customHeight="1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6F52-3F5E-498B-A4FC-DFC9ED5DB025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23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SUM(טבלה1111121111020293865748392119[סכום])</f>
        <v>0</v>
      </c>
      <c r="D31" s="78"/>
      <c r="E31" s="79" t="s">
        <v>8</v>
      </c>
      <c r="F31" s="77">
        <f>SUM(טבלה13121231211121303966758493120[סכום])</f>
        <v>0</v>
      </c>
      <c r="G31" s="78"/>
      <c r="H31" s="79" t="s">
        <v>8</v>
      </c>
      <c r="I31" s="77">
        <f>SUM(טבלה14131341311222314067768594121[סכום])</f>
        <v>0</v>
      </c>
      <c r="J31" s="78"/>
      <c r="K31" s="79" t="s">
        <v>8</v>
      </c>
      <c r="L31" s="77">
        <f>SUM(טבלה15141451411323324168778695122[סכום])</f>
        <v>0</v>
      </c>
      <c r="M31" s="78"/>
      <c r="N31" s="79" t="s">
        <v>8</v>
      </c>
      <c r="O31" s="77">
        <f>SUM(טבלה17161671611525344370798897124[סכום])</f>
        <v>0</v>
      </c>
      <c r="P31" s="80"/>
      <c r="Q31" s="79" t="s">
        <v>8</v>
      </c>
      <c r="R31" s="77">
        <f>SUM(טבלה168171781711626354471808998125[סכום])</f>
        <v>0</v>
      </c>
      <c r="S31" s="78"/>
      <c r="T31" s="79" t="s">
        <v>8</v>
      </c>
      <c r="U31" s="77">
        <f>SUM(טבלה16151561511424334269788796123[סכום])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6401-8D6C-4549-942D-26FA10D8F32B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24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SUM(טבלה1111121111020293865748392137[סכום])</f>
        <v>0</v>
      </c>
      <c r="D31" s="78"/>
      <c r="E31" s="79" t="s">
        <v>8</v>
      </c>
      <c r="F31" s="77">
        <f>SUM(טבלה13121231211121303966758493138[סכום])</f>
        <v>0</v>
      </c>
      <c r="G31" s="78"/>
      <c r="H31" s="79" t="s">
        <v>8</v>
      </c>
      <c r="I31" s="77">
        <f>SUM(טבלה14131341311222314067768594139[סכום])</f>
        <v>0</v>
      </c>
      <c r="J31" s="78"/>
      <c r="K31" s="79" t="s">
        <v>8</v>
      </c>
      <c r="L31" s="77">
        <f>SUM(טבלה15141451411323324168778695140[סכום])</f>
        <v>0</v>
      </c>
      <c r="M31" s="78"/>
      <c r="N31" s="79" t="s">
        <v>8</v>
      </c>
      <c r="O31" s="77">
        <f>SUM(טבלה17161671611525344370798897142[סכום])</f>
        <v>0</v>
      </c>
      <c r="P31" s="80"/>
      <c r="Q31" s="79" t="s">
        <v>8</v>
      </c>
      <c r="R31" s="77">
        <f>SUM(טבלה168171781711626354471808998143[סכום])</f>
        <v>0</v>
      </c>
      <c r="S31" s="78"/>
      <c r="T31" s="79" t="s">
        <v>8</v>
      </c>
      <c r="U31" s="77">
        <f>SUM(טבלה16151561511424334269788796141[סכום])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334B-1D84-4776-927B-456DDD86B6C3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296875" bestFit="1" customWidth="1"/>
    <col min="4" max="5" width="8.796875" bestFit="1" customWidth="1"/>
    <col min="6" max="6" width="9.39843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5" bestFit="1" customWidth="1"/>
    <col min="19" max="20" width="8.796875" bestFit="1" customWidth="1"/>
    <col min="21" max="21" width="11.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25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SUM(טבלה11111211110202938[סכום])</f>
        <v>0</v>
      </c>
      <c r="D31" s="78"/>
      <c r="E31" s="79" t="s">
        <v>8</v>
      </c>
      <c r="F31" s="77">
        <f>SUM(טבלה131212312111213039[סכום])</f>
        <v>0</v>
      </c>
      <c r="G31" s="78"/>
      <c r="H31" s="79" t="s">
        <v>8</v>
      </c>
      <c r="I31" s="77">
        <f>SUM(טבלה141313413112223140[סכום])</f>
        <v>0</v>
      </c>
      <c r="J31" s="78"/>
      <c r="K31" s="79" t="s">
        <v>8</v>
      </c>
      <c r="L31" s="77">
        <f>SUM(טבלה151414514113233241[סכום])</f>
        <v>0</v>
      </c>
      <c r="M31" s="78"/>
      <c r="N31" s="79" t="s">
        <v>8</v>
      </c>
      <c r="O31" s="77">
        <f>SUM(טבלה171616716115253443[סכום])</f>
        <v>0</v>
      </c>
      <c r="P31" s="80"/>
      <c r="Q31" s="79" t="s">
        <v>8</v>
      </c>
      <c r="R31" s="77">
        <f>SUM(טבלה1681717817116263544[סכום])</f>
        <v>0</v>
      </c>
      <c r="S31" s="78"/>
      <c r="T31" s="79" t="s">
        <v>8</v>
      </c>
      <c r="U31" s="77">
        <f>SUM(טבלה161515615114243342[סכום])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(SUM(X7:X17,U6:U30,R6:R30)/10)-SUM(X21:X31)</f>
        <v>0</v>
      </c>
      <c r="N34" s="94"/>
      <c r="O34" s="84"/>
      <c r="P34" s="95">
        <f>SUM(O31,L31,I31,F31,C31)</f>
        <v>0</v>
      </c>
      <c r="Q34" s="96"/>
      <c r="R34" s="97"/>
      <c r="S34" s="95">
        <f>SUM(X7:X17,U6:U30,R6:R30) - IF(M34&gt;0, M34, 0)</f>
        <v>0</v>
      </c>
      <c r="T34" s="96"/>
      <c r="U34" s="97"/>
      <c r="V34" s="98">
        <f>SUM(S34-P34)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3E521-B286-4F88-9EA3-3EB185CFBDDB}">
  <dimension ref="A1:Z35"/>
  <sheetViews>
    <sheetView rightToLeft="1" zoomScale="70" zoomScaleNormal="70" workbookViewId="0">
      <selection activeCell="B2" sqref="B2:C2"/>
    </sheetView>
  </sheetViews>
  <sheetFormatPr defaultRowHeight="13.8"/>
  <cols>
    <col min="1" max="1" width="2.59765625" customWidth="1"/>
    <col min="2" max="2" width="8.796875" bestFit="1" customWidth="1"/>
    <col min="3" max="3" width="13.19921875" bestFit="1" customWidth="1"/>
    <col min="4" max="5" width="8.796875" bestFit="1" customWidth="1"/>
    <col min="6" max="6" width="10.69921875" bestFit="1" customWidth="1"/>
    <col min="7" max="8" width="8.796875" bestFit="1" customWidth="1"/>
    <col min="9" max="9" width="10.3984375" customWidth="1"/>
    <col min="10" max="11" width="8.796875" bestFit="1" customWidth="1"/>
    <col min="12" max="12" width="11.296875" customWidth="1"/>
    <col min="13" max="14" width="8.796875" bestFit="1" customWidth="1"/>
    <col min="15" max="15" width="11.5" customWidth="1"/>
    <col min="16" max="17" width="8.796875" bestFit="1" customWidth="1"/>
    <col min="18" max="18" width="12.3984375" bestFit="1" customWidth="1"/>
    <col min="19" max="20" width="8.796875" bestFit="1" customWidth="1"/>
    <col min="21" max="21" width="11.3984375" bestFit="1" customWidth="1"/>
    <col min="22" max="22" width="8.796875" bestFit="1" customWidth="1"/>
    <col min="23" max="23" width="12.8984375" customWidth="1"/>
    <col min="24" max="24" width="11.3984375" bestFit="1" customWidth="1"/>
    <col min="25" max="25" width="8.09765625" customWidth="1"/>
    <col min="26" max="26" width="3.5" customWidth="1"/>
  </cols>
  <sheetData>
    <row r="1" spans="1:26" ht="14.4" customHeight="1" thickBo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40.200000000000003" thickTop="1" thickBot="1">
      <c r="A2" s="7"/>
      <c r="B2" s="8" t="s">
        <v>34</v>
      </c>
      <c r="C2" s="9"/>
      <c r="D2" s="10" t="s">
        <v>31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/>
    </row>
    <row r="3" spans="1:26" ht="34.200000000000003" thickTop="1" thickBot="1">
      <c r="A3" s="7"/>
      <c r="B3" s="12" t="s">
        <v>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15" t="s">
        <v>10</v>
      </c>
      <c r="R3" s="16"/>
      <c r="S3" s="16"/>
      <c r="T3" s="16"/>
      <c r="U3" s="16"/>
      <c r="V3" s="16"/>
      <c r="W3" s="16"/>
      <c r="X3" s="16"/>
      <c r="Y3" s="17"/>
      <c r="Z3" s="6"/>
    </row>
    <row r="4" spans="1:26" ht="30.6">
      <c r="A4" s="18"/>
      <c r="B4" s="19" t="s">
        <v>0</v>
      </c>
      <c r="C4" s="20"/>
      <c r="D4" s="21"/>
      <c r="E4" s="22" t="s">
        <v>1</v>
      </c>
      <c r="F4" s="23"/>
      <c r="G4" s="21"/>
      <c r="H4" s="24" t="s">
        <v>32</v>
      </c>
      <c r="I4" s="25"/>
      <c r="J4" s="21"/>
      <c r="K4" s="26" t="s">
        <v>29</v>
      </c>
      <c r="L4" s="27"/>
      <c r="M4" s="21"/>
      <c r="N4" s="28" t="s">
        <v>2</v>
      </c>
      <c r="O4" s="29"/>
      <c r="P4" s="30"/>
      <c r="Q4" s="31" t="s">
        <v>26</v>
      </c>
      <c r="R4" s="23"/>
      <c r="S4" s="32"/>
      <c r="T4" s="22" t="s">
        <v>27</v>
      </c>
      <c r="U4" s="23"/>
      <c r="V4" s="32"/>
      <c r="W4" s="33"/>
      <c r="X4" s="33"/>
      <c r="Y4" s="30"/>
      <c r="Z4" s="34"/>
    </row>
    <row r="5" spans="1:26" ht="25.2">
      <c r="A5" s="18"/>
      <c r="B5" s="35" t="s">
        <v>3</v>
      </c>
      <c r="C5" s="36" t="s">
        <v>4</v>
      </c>
      <c r="D5" s="37" t="s">
        <v>28</v>
      </c>
      <c r="E5" s="36" t="s">
        <v>3</v>
      </c>
      <c r="F5" s="36" t="s">
        <v>4</v>
      </c>
      <c r="G5" s="37" t="s">
        <v>28</v>
      </c>
      <c r="H5" s="36" t="s">
        <v>3</v>
      </c>
      <c r="I5" s="36" t="s">
        <v>4</v>
      </c>
      <c r="J5" s="37" t="s">
        <v>28</v>
      </c>
      <c r="K5" s="38" t="s">
        <v>3</v>
      </c>
      <c r="L5" s="36" t="s">
        <v>4</v>
      </c>
      <c r="M5" s="37" t="s">
        <v>28</v>
      </c>
      <c r="N5" s="36" t="s">
        <v>3</v>
      </c>
      <c r="O5" s="36" t="s">
        <v>4</v>
      </c>
      <c r="P5" s="39" t="s">
        <v>28</v>
      </c>
      <c r="Q5" s="36" t="s">
        <v>6</v>
      </c>
      <c r="R5" s="36" t="s">
        <v>4</v>
      </c>
      <c r="S5" s="37" t="s">
        <v>28</v>
      </c>
      <c r="T5" s="36" t="s">
        <v>6</v>
      </c>
      <c r="U5" s="36" t="s">
        <v>4</v>
      </c>
      <c r="V5" s="37" t="s">
        <v>28</v>
      </c>
      <c r="W5" s="40" t="s">
        <v>5</v>
      </c>
      <c r="X5" s="41"/>
      <c r="Y5" s="42"/>
      <c r="Z5" s="34"/>
    </row>
    <row r="6" spans="1:26" ht="15">
      <c r="A6" s="18"/>
      <c r="B6" s="43"/>
      <c r="C6" s="44"/>
      <c r="D6" s="45"/>
      <c r="E6" s="46"/>
      <c r="F6" s="44"/>
      <c r="G6" s="47"/>
      <c r="H6" s="46"/>
      <c r="I6" s="48"/>
      <c r="J6" s="49"/>
      <c r="K6" s="46"/>
      <c r="L6" s="48"/>
      <c r="M6" s="50"/>
      <c r="N6" s="46"/>
      <c r="O6" s="48"/>
      <c r="P6" s="51"/>
      <c r="Q6" s="52"/>
      <c r="R6" s="48"/>
      <c r="S6" s="53"/>
      <c r="T6" s="52"/>
      <c r="U6" s="48"/>
      <c r="V6" s="53"/>
      <c r="W6" s="54" t="s">
        <v>6</v>
      </c>
      <c r="X6" s="54" t="s">
        <v>7</v>
      </c>
      <c r="Y6" s="55" t="s">
        <v>28</v>
      </c>
      <c r="Z6" s="34"/>
    </row>
    <row r="7" spans="1:26" ht="15">
      <c r="A7" s="18"/>
      <c r="B7" s="43"/>
      <c r="C7" s="48"/>
      <c r="D7" s="45"/>
      <c r="E7" s="52"/>
      <c r="F7" s="48"/>
      <c r="G7" s="47"/>
      <c r="H7" s="52"/>
      <c r="I7" s="48"/>
      <c r="J7" s="49"/>
      <c r="K7" s="52"/>
      <c r="L7" s="48"/>
      <c r="M7" s="56"/>
      <c r="N7" s="52"/>
      <c r="O7" s="48"/>
      <c r="P7" s="51"/>
      <c r="Q7" s="52"/>
      <c r="R7" s="48"/>
      <c r="S7" s="53"/>
      <c r="T7" s="52"/>
      <c r="U7" s="48"/>
      <c r="V7" s="45"/>
      <c r="W7" s="46"/>
      <c r="X7" s="44"/>
      <c r="Y7" s="57"/>
      <c r="Z7" s="34"/>
    </row>
    <row r="8" spans="1:26" ht="15">
      <c r="A8" s="18"/>
      <c r="B8" s="43"/>
      <c r="C8" s="48"/>
      <c r="D8" s="45"/>
      <c r="E8" s="52"/>
      <c r="F8" s="48"/>
      <c r="G8" s="47"/>
      <c r="H8" s="52"/>
      <c r="I8" s="48"/>
      <c r="J8" s="49"/>
      <c r="K8" s="52"/>
      <c r="L8" s="48"/>
      <c r="M8" s="50"/>
      <c r="N8" s="52"/>
      <c r="O8" s="48"/>
      <c r="P8" s="51"/>
      <c r="Q8" s="52"/>
      <c r="R8" s="48"/>
      <c r="S8" s="58"/>
      <c r="T8" s="52"/>
      <c r="U8" s="48"/>
      <c r="V8" s="45"/>
      <c r="W8" s="52"/>
      <c r="X8" s="48"/>
      <c r="Y8" s="55"/>
      <c r="Z8" s="34"/>
    </row>
    <row r="9" spans="1:26" ht="15">
      <c r="A9" s="18"/>
      <c r="B9" s="43"/>
      <c r="C9" s="48"/>
      <c r="D9" s="45"/>
      <c r="E9" s="52"/>
      <c r="F9" s="48"/>
      <c r="G9" s="47"/>
      <c r="H9" s="52"/>
      <c r="I9" s="48"/>
      <c r="J9" s="49"/>
      <c r="K9" s="52"/>
      <c r="L9" s="48"/>
      <c r="M9" s="50"/>
      <c r="N9" s="52"/>
      <c r="O9" s="48"/>
      <c r="P9" s="51"/>
      <c r="Q9" s="52"/>
      <c r="R9" s="48"/>
      <c r="S9" s="53"/>
      <c r="T9" s="52"/>
      <c r="U9" s="48"/>
      <c r="V9" s="45"/>
      <c r="W9" s="52"/>
      <c r="X9" s="48"/>
      <c r="Y9" s="55"/>
      <c r="Z9" s="34"/>
    </row>
    <row r="10" spans="1:26" ht="15">
      <c r="A10" s="18"/>
      <c r="B10" s="43"/>
      <c r="C10" s="48"/>
      <c r="D10" s="45"/>
      <c r="E10" s="52"/>
      <c r="F10" s="48"/>
      <c r="G10" s="47"/>
      <c r="H10" s="52"/>
      <c r="I10" s="48"/>
      <c r="J10" s="49"/>
      <c r="K10" s="52"/>
      <c r="L10" s="48"/>
      <c r="M10" s="50"/>
      <c r="N10" s="52"/>
      <c r="O10" s="48"/>
      <c r="P10" s="51"/>
      <c r="Q10" s="52"/>
      <c r="R10" s="48"/>
      <c r="S10" s="53"/>
      <c r="T10" s="52"/>
      <c r="U10" s="48"/>
      <c r="V10" s="45"/>
      <c r="W10" s="52"/>
      <c r="X10" s="48"/>
      <c r="Y10" s="55"/>
      <c r="Z10" s="34"/>
    </row>
    <row r="11" spans="1:26" ht="15">
      <c r="A11" s="18"/>
      <c r="B11" s="43"/>
      <c r="C11" s="48"/>
      <c r="D11" s="45"/>
      <c r="E11" s="52"/>
      <c r="F11" s="48"/>
      <c r="G11" s="47"/>
      <c r="H11" s="52"/>
      <c r="I11" s="48"/>
      <c r="J11" s="49"/>
      <c r="K11" s="52"/>
      <c r="L11" s="48"/>
      <c r="M11" s="50"/>
      <c r="N11" s="52"/>
      <c r="O11" s="48"/>
      <c r="P11" s="51"/>
      <c r="Q11" s="52"/>
      <c r="R11" s="48"/>
      <c r="S11" s="53"/>
      <c r="T11" s="52"/>
      <c r="U11" s="48"/>
      <c r="V11" s="45"/>
      <c r="W11" s="52"/>
      <c r="X11" s="48"/>
      <c r="Y11" s="55"/>
      <c r="Z11" s="34"/>
    </row>
    <row r="12" spans="1:26" ht="15">
      <c r="A12" s="18"/>
      <c r="B12" s="43"/>
      <c r="C12" s="48"/>
      <c r="D12" s="45"/>
      <c r="E12" s="52"/>
      <c r="F12" s="48"/>
      <c r="G12" s="47"/>
      <c r="H12" s="52"/>
      <c r="I12" s="48"/>
      <c r="J12" s="49"/>
      <c r="K12" s="52"/>
      <c r="L12" s="48"/>
      <c r="M12" s="50"/>
      <c r="N12" s="52"/>
      <c r="O12" s="48"/>
      <c r="P12" s="51"/>
      <c r="Q12" s="52"/>
      <c r="R12" s="48"/>
      <c r="S12" s="53"/>
      <c r="T12" s="52"/>
      <c r="U12" s="48"/>
      <c r="V12" s="45"/>
      <c r="W12" s="52"/>
      <c r="X12" s="48"/>
      <c r="Y12" s="55"/>
      <c r="Z12" s="34"/>
    </row>
    <row r="13" spans="1:26" ht="15">
      <c r="A13" s="18"/>
      <c r="B13" s="43"/>
      <c r="C13" s="48"/>
      <c r="D13" s="45"/>
      <c r="E13" s="52"/>
      <c r="F13" s="48"/>
      <c r="G13" s="47"/>
      <c r="H13" s="52"/>
      <c r="I13" s="48"/>
      <c r="J13" s="49"/>
      <c r="K13" s="52"/>
      <c r="L13" s="48"/>
      <c r="M13" s="50"/>
      <c r="N13" s="52"/>
      <c r="O13" s="48"/>
      <c r="P13" s="51"/>
      <c r="Q13" s="52"/>
      <c r="R13" s="48"/>
      <c r="S13" s="53"/>
      <c r="T13" s="52"/>
      <c r="U13" s="48"/>
      <c r="V13" s="45"/>
      <c r="W13" s="52"/>
      <c r="X13" s="48"/>
      <c r="Y13" s="55"/>
      <c r="Z13" s="34"/>
    </row>
    <row r="14" spans="1:26" ht="15">
      <c r="A14" s="18"/>
      <c r="B14" s="43"/>
      <c r="C14" s="48"/>
      <c r="D14" s="45"/>
      <c r="E14" s="52"/>
      <c r="F14" s="48"/>
      <c r="G14" s="47"/>
      <c r="H14" s="52"/>
      <c r="I14" s="48"/>
      <c r="J14" s="49"/>
      <c r="K14" s="52"/>
      <c r="L14" s="48"/>
      <c r="M14" s="50"/>
      <c r="N14" s="52"/>
      <c r="O14" s="48"/>
      <c r="P14" s="51"/>
      <c r="Q14" s="52"/>
      <c r="R14" s="48"/>
      <c r="S14" s="53"/>
      <c r="T14" s="52"/>
      <c r="U14" s="48"/>
      <c r="V14" s="45"/>
      <c r="W14" s="52"/>
      <c r="X14" s="48"/>
      <c r="Y14" s="55"/>
      <c r="Z14" s="34"/>
    </row>
    <row r="15" spans="1:26" ht="15">
      <c r="A15" s="18"/>
      <c r="B15" s="43"/>
      <c r="C15" s="48"/>
      <c r="D15" s="45"/>
      <c r="E15" s="52"/>
      <c r="F15" s="48"/>
      <c r="G15" s="47"/>
      <c r="H15" s="52"/>
      <c r="I15" s="48"/>
      <c r="J15" s="49"/>
      <c r="K15" s="52"/>
      <c r="L15" s="48"/>
      <c r="M15" s="50"/>
      <c r="N15" s="52"/>
      <c r="O15" s="48"/>
      <c r="P15" s="51"/>
      <c r="Q15" s="52"/>
      <c r="R15" s="48"/>
      <c r="S15" s="53"/>
      <c r="T15" s="52"/>
      <c r="U15" s="48"/>
      <c r="V15" s="45"/>
      <c r="W15" s="52"/>
      <c r="X15" s="48"/>
      <c r="Y15" s="55"/>
      <c r="Z15" s="34"/>
    </row>
    <row r="16" spans="1:26" ht="13.8" customHeight="1">
      <c r="A16" s="18"/>
      <c r="B16" s="43"/>
      <c r="C16" s="48"/>
      <c r="D16" s="45"/>
      <c r="E16" s="52"/>
      <c r="F16" s="48"/>
      <c r="G16" s="47"/>
      <c r="H16" s="52"/>
      <c r="I16" s="48"/>
      <c r="J16" s="49"/>
      <c r="K16" s="52"/>
      <c r="L16" s="48"/>
      <c r="M16" s="50"/>
      <c r="N16" s="52"/>
      <c r="O16" s="48"/>
      <c r="P16" s="51"/>
      <c r="Q16" s="52"/>
      <c r="R16" s="48"/>
      <c r="S16" s="53"/>
      <c r="T16" s="52"/>
      <c r="U16" s="48"/>
      <c r="V16" s="45"/>
      <c r="W16" s="52"/>
      <c r="X16" s="48"/>
      <c r="Y16" s="55"/>
      <c r="Z16" s="34"/>
    </row>
    <row r="17" spans="1:26" ht="13.8" customHeight="1">
      <c r="A17" s="18"/>
      <c r="B17" s="43"/>
      <c r="C17" s="48"/>
      <c r="D17" s="45"/>
      <c r="E17" s="52"/>
      <c r="F17" s="48"/>
      <c r="G17" s="47"/>
      <c r="H17" s="52"/>
      <c r="I17" s="48"/>
      <c r="J17" s="49"/>
      <c r="K17" s="52"/>
      <c r="L17" s="48"/>
      <c r="M17" s="50"/>
      <c r="N17" s="52"/>
      <c r="O17" s="48"/>
      <c r="P17" s="51"/>
      <c r="Q17" s="52"/>
      <c r="R17" s="48"/>
      <c r="S17" s="53"/>
      <c r="T17" s="52"/>
      <c r="U17" s="48"/>
      <c r="V17" s="45"/>
      <c r="W17" s="59"/>
      <c r="X17" s="48"/>
      <c r="Y17" s="60"/>
      <c r="Z17" s="34"/>
    </row>
    <row r="18" spans="1:26" ht="15">
      <c r="A18" s="18"/>
      <c r="B18" s="43"/>
      <c r="C18" s="48"/>
      <c r="D18" s="45"/>
      <c r="E18" s="52"/>
      <c r="F18" s="48"/>
      <c r="G18" s="47"/>
      <c r="H18" s="52"/>
      <c r="I18" s="48"/>
      <c r="J18" s="49"/>
      <c r="K18" s="52"/>
      <c r="L18" s="48"/>
      <c r="M18" s="50"/>
      <c r="N18" s="52"/>
      <c r="O18" s="48"/>
      <c r="P18" s="51"/>
      <c r="Q18" s="52"/>
      <c r="R18" s="48"/>
      <c r="S18" s="53"/>
      <c r="T18" s="52"/>
      <c r="U18" s="48"/>
      <c r="V18" s="53"/>
      <c r="W18" s="61" t="s">
        <v>30</v>
      </c>
      <c r="X18" s="62"/>
      <c r="Y18" s="63"/>
      <c r="Z18" s="34"/>
    </row>
    <row r="19" spans="1:26" ht="15">
      <c r="A19" s="18"/>
      <c r="B19" s="43"/>
      <c r="C19" s="48"/>
      <c r="D19" s="45"/>
      <c r="E19" s="52"/>
      <c r="F19" s="48"/>
      <c r="G19" s="47"/>
      <c r="H19" s="52"/>
      <c r="I19" s="48"/>
      <c r="J19" s="49"/>
      <c r="K19" s="52"/>
      <c r="L19" s="48"/>
      <c r="M19" s="50"/>
      <c r="N19" s="52"/>
      <c r="O19" s="48"/>
      <c r="P19" s="51"/>
      <c r="Q19" s="52"/>
      <c r="R19" s="48"/>
      <c r="S19" s="53"/>
      <c r="T19" s="52"/>
      <c r="U19" s="48"/>
      <c r="V19" s="53"/>
      <c r="W19" s="61"/>
      <c r="X19" s="64"/>
      <c r="Y19" s="65"/>
      <c r="Z19" s="34"/>
    </row>
    <row r="20" spans="1:26" ht="15">
      <c r="A20" s="18"/>
      <c r="B20" s="43"/>
      <c r="C20" s="48"/>
      <c r="D20" s="45"/>
      <c r="E20" s="52"/>
      <c r="F20" s="48"/>
      <c r="G20" s="47"/>
      <c r="H20" s="52"/>
      <c r="I20" s="48"/>
      <c r="J20" s="49"/>
      <c r="K20" s="52"/>
      <c r="L20" s="48"/>
      <c r="M20" s="50"/>
      <c r="N20" s="52"/>
      <c r="O20" s="48"/>
      <c r="P20" s="51"/>
      <c r="Q20" s="52"/>
      <c r="R20" s="48"/>
      <c r="S20" s="53"/>
      <c r="T20" s="52"/>
      <c r="U20" s="48"/>
      <c r="V20" s="53"/>
      <c r="W20" s="66" t="s">
        <v>35</v>
      </c>
      <c r="X20" s="66" t="s">
        <v>7</v>
      </c>
      <c r="Y20" s="67" t="s">
        <v>28</v>
      </c>
      <c r="Z20" s="34"/>
    </row>
    <row r="21" spans="1:26" ht="15">
      <c r="A21" s="18"/>
      <c r="B21" s="43"/>
      <c r="C21" s="48"/>
      <c r="D21" s="45"/>
      <c r="E21" s="52"/>
      <c r="F21" s="48"/>
      <c r="G21" s="47"/>
      <c r="H21" s="52"/>
      <c r="I21" s="48"/>
      <c r="J21" s="49"/>
      <c r="K21" s="52"/>
      <c r="L21" s="48"/>
      <c r="M21" s="50"/>
      <c r="N21" s="52"/>
      <c r="O21" s="48"/>
      <c r="P21" s="51"/>
      <c r="Q21" s="52"/>
      <c r="R21" s="48"/>
      <c r="S21" s="53"/>
      <c r="T21" s="52"/>
      <c r="U21" s="48"/>
      <c r="V21" s="45"/>
      <c r="W21" s="52"/>
      <c r="X21" s="48"/>
      <c r="Y21" s="55"/>
      <c r="Z21" s="34"/>
    </row>
    <row r="22" spans="1:26" ht="15">
      <c r="A22" s="18"/>
      <c r="B22" s="43"/>
      <c r="C22" s="48"/>
      <c r="D22" s="45"/>
      <c r="E22" s="52"/>
      <c r="F22" s="48"/>
      <c r="G22" s="47"/>
      <c r="H22" s="52"/>
      <c r="I22" s="48"/>
      <c r="J22" s="49"/>
      <c r="K22" s="52"/>
      <c r="L22" s="48"/>
      <c r="M22" s="50"/>
      <c r="N22" s="52"/>
      <c r="O22" s="48"/>
      <c r="P22" s="51"/>
      <c r="Q22" s="52"/>
      <c r="R22" s="48"/>
      <c r="S22" s="53"/>
      <c r="T22" s="52"/>
      <c r="U22" s="48"/>
      <c r="V22" s="45"/>
      <c r="W22" s="52"/>
      <c r="X22" s="48"/>
      <c r="Y22" s="55"/>
      <c r="Z22" s="34"/>
    </row>
    <row r="23" spans="1:26" ht="15">
      <c r="A23" s="18"/>
      <c r="B23" s="43"/>
      <c r="C23" s="48"/>
      <c r="D23" s="45"/>
      <c r="E23" s="52"/>
      <c r="F23" s="48"/>
      <c r="G23" s="47"/>
      <c r="H23" s="52"/>
      <c r="I23" s="48"/>
      <c r="J23" s="49"/>
      <c r="K23" s="52"/>
      <c r="L23" s="48"/>
      <c r="M23" s="50"/>
      <c r="N23" s="52"/>
      <c r="O23" s="48"/>
      <c r="P23" s="51"/>
      <c r="Q23" s="52"/>
      <c r="R23" s="48"/>
      <c r="S23" s="53"/>
      <c r="T23" s="52"/>
      <c r="U23" s="48"/>
      <c r="V23" s="45"/>
      <c r="W23" s="52"/>
      <c r="X23" s="48"/>
      <c r="Y23" s="55"/>
      <c r="Z23" s="34"/>
    </row>
    <row r="24" spans="1:26" ht="15">
      <c r="A24" s="18"/>
      <c r="B24" s="43"/>
      <c r="C24" s="48"/>
      <c r="D24" s="45"/>
      <c r="E24" s="52"/>
      <c r="F24" s="48"/>
      <c r="G24" s="47"/>
      <c r="H24" s="52"/>
      <c r="I24" s="48"/>
      <c r="J24" s="49"/>
      <c r="K24" s="52"/>
      <c r="L24" s="48"/>
      <c r="M24" s="50"/>
      <c r="N24" s="52"/>
      <c r="O24" s="48"/>
      <c r="P24" s="51"/>
      <c r="Q24" s="52"/>
      <c r="R24" s="48"/>
      <c r="S24" s="53"/>
      <c r="T24" s="52"/>
      <c r="U24" s="48"/>
      <c r="V24" s="45"/>
      <c r="W24" s="52"/>
      <c r="X24" s="48"/>
      <c r="Y24" s="55"/>
      <c r="Z24" s="34"/>
    </row>
    <row r="25" spans="1:26" ht="15">
      <c r="A25" s="18"/>
      <c r="B25" s="43"/>
      <c r="C25" s="48"/>
      <c r="D25" s="45"/>
      <c r="E25" s="52"/>
      <c r="F25" s="48"/>
      <c r="G25" s="47"/>
      <c r="H25" s="52"/>
      <c r="I25" s="48"/>
      <c r="J25" s="49"/>
      <c r="K25" s="52"/>
      <c r="L25" s="48"/>
      <c r="M25" s="50"/>
      <c r="N25" s="52"/>
      <c r="O25" s="48"/>
      <c r="P25" s="51"/>
      <c r="Q25" s="52"/>
      <c r="R25" s="48"/>
      <c r="S25" s="53"/>
      <c r="T25" s="52"/>
      <c r="U25" s="48"/>
      <c r="V25" s="45"/>
      <c r="W25" s="52"/>
      <c r="X25" s="48"/>
      <c r="Y25" s="55"/>
      <c r="Z25" s="34"/>
    </row>
    <row r="26" spans="1:26" ht="15">
      <c r="A26" s="18"/>
      <c r="B26" s="43"/>
      <c r="C26" s="48"/>
      <c r="D26" s="45"/>
      <c r="E26" s="52"/>
      <c r="F26" s="48"/>
      <c r="G26" s="47"/>
      <c r="H26" s="52"/>
      <c r="I26" s="48"/>
      <c r="J26" s="49"/>
      <c r="K26" s="52"/>
      <c r="L26" s="48"/>
      <c r="M26" s="50"/>
      <c r="N26" s="52"/>
      <c r="O26" s="48"/>
      <c r="P26" s="51"/>
      <c r="Q26" s="52"/>
      <c r="R26" s="48"/>
      <c r="S26" s="53"/>
      <c r="T26" s="52"/>
      <c r="U26" s="48"/>
      <c r="V26" s="45"/>
      <c r="W26" s="52"/>
      <c r="X26" s="48"/>
      <c r="Y26" s="55"/>
      <c r="Z26" s="34"/>
    </row>
    <row r="27" spans="1:26" ht="15">
      <c r="A27" s="18"/>
      <c r="B27" s="43"/>
      <c r="C27" s="48"/>
      <c r="D27" s="45"/>
      <c r="E27" s="52"/>
      <c r="F27" s="48"/>
      <c r="G27" s="47"/>
      <c r="H27" s="52"/>
      <c r="I27" s="48"/>
      <c r="J27" s="49"/>
      <c r="K27" s="52"/>
      <c r="L27" s="48"/>
      <c r="M27" s="50"/>
      <c r="N27" s="52"/>
      <c r="O27" s="48"/>
      <c r="P27" s="51"/>
      <c r="Q27" s="52"/>
      <c r="R27" s="48"/>
      <c r="S27" s="53"/>
      <c r="T27" s="52"/>
      <c r="U27" s="48"/>
      <c r="V27" s="45"/>
      <c r="W27" s="52"/>
      <c r="X27" s="48"/>
      <c r="Y27" s="55"/>
      <c r="Z27" s="34"/>
    </row>
    <row r="28" spans="1:26" ht="15">
      <c r="A28" s="18"/>
      <c r="B28" s="43"/>
      <c r="C28" s="48"/>
      <c r="D28" s="45"/>
      <c r="E28" s="52"/>
      <c r="F28" s="48"/>
      <c r="G28" s="47"/>
      <c r="H28" s="52"/>
      <c r="I28" s="48"/>
      <c r="J28" s="49"/>
      <c r="K28" s="52"/>
      <c r="L28" s="48"/>
      <c r="M28" s="50"/>
      <c r="N28" s="52"/>
      <c r="O28" s="48"/>
      <c r="P28" s="51"/>
      <c r="Q28" s="52"/>
      <c r="R28" s="48"/>
      <c r="S28" s="53"/>
      <c r="T28" s="52"/>
      <c r="U28" s="48"/>
      <c r="V28" s="45"/>
      <c r="W28" s="52"/>
      <c r="X28" s="48"/>
      <c r="Y28" s="55"/>
      <c r="Z28" s="34"/>
    </row>
    <row r="29" spans="1:26" ht="15">
      <c r="A29" s="18"/>
      <c r="B29" s="43"/>
      <c r="C29" s="48"/>
      <c r="D29" s="45"/>
      <c r="E29" s="52"/>
      <c r="F29" s="48"/>
      <c r="G29" s="47"/>
      <c r="H29" s="52"/>
      <c r="I29" s="48"/>
      <c r="J29" s="49"/>
      <c r="K29" s="52"/>
      <c r="L29" s="48"/>
      <c r="M29" s="50"/>
      <c r="N29" s="52"/>
      <c r="O29" s="48"/>
      <c r="P29" s="51"/>
      <c r="Q29" s="52"/>
      <c r="R29" s="48"/>
      <c r="S29" s="53"/>
      <c r="T29" s="52"/>
      <c r="U29" s="48"/>
      <c r="V29" s="45"/>
      <c r="W29" s="52"/>
      <c r="X29" s="48"/>
      <c r="Y29" s="55"/>
      <c r="Z29" s="34"/>
    </row>
    <row r="30" spans="1:26" ht="15">
      <c r="A30" s="18"/>
      <c r="B30" s="68"/>
      <c r="C30" s="69"/>
      <c r="D30" s="70"/>
      <c r="E30" s="59"/>
      <c r="F30" s="69"/>
      <c r="G30" s="71"/>
      <c r="H30" s="59"/>
      <c r="I30" s="69"/>
      <c r="J30" s="72"/>
      <c r="K30" s="59"/>
      <c r="L30" s="69"/>
      <c r="M30" s="73"/>
      <c r="N30" s="59"/>
      <c r="O30" s="69"/>
      <c r="P30" s="74"/>
      <c r="Q30" s="68"/>
      <c r="R30" s="69"/>
      <c r="S30" s="75"/>
      <c r="T30" s="59"/>
      <c r="U30" s="69"/>
      <c r="V30" s="70"/>
      <c r="W30" s="52"/>
      <c r="X30" s="48"/>
      <c r="Y30" s="55"/>
      <c r="Z30" s="34"/>
    </row>
    <row r="31" spans="1:26" ht="19.8" thickBot="1">
      <c r="A31" s="18"/>
      <c r="B31" s="76" t="s">
        <v>8</v>
      </c>
      <c r="C31" s="77">
        <f>SUM(תשרי:אלול!C31)</f>
        <v>0</v>
      </c>
      <c r="D31" s="78"/>
      <c r="E31" s="79" t="s">
        <v>8</v>
      </c>
      <c r="F31" s="77">
        <f>SUM(תשרי:אלול!F31)</f>
        <v>0</v>
      </c>
      <c r="G31" s="78"/>
      <c r="H31" s="79" t="s">
        <v>8</v>
      </c>
      <c r="I31" s="77">
        <f>SUM(תשרי:אלול!I31)</f>
        <v>0</v>
      </c>
      <c r="J31" s="78"/>
      <c r="K31" s="79" t="s">
        <v>8</v>
      </c>
      <c r="L31" s="77">
        <f>SUM(תשרי:אלול!L31)</f>
        <v>0</v>
      </c>
      <c r="M31" s="78"/>
      <c r="N31" s="79" t="s">
        <v>8</v>
      </c>
      <c r="O31" s="77">
        <f>SUM(תשרי:אלול!O31)</f>
        <v>0</v>
      </c>
      <c r="P31" s="80"/>
      <c r="Q31" s="79" t="s">
        <v>8</v>
      </c>
      <c r="R31" s="77">
        <f>SUM(תשרי:אלול!R31)</f>
        <v>0</v>
      </c>
      <c r="S31" s="78"/>
      <c r="T31" s="79" t="s">
        <v>8</v>
      </c>
      <c r="U31" s="77">
        <f>SUM(תשרי:אלול!U31)</f>
        <v>0</v>
      </c>
      <c r="V31" s="78"/>
      <c r="W31" s="52"/>
      <c r="X31" s="48"/>
      <c r="Y31" s="80"/>
      <c r="Z31" s="34"/>
    </row>
    <row r="32" spans="1:26" ht="15.6" thickTop="1">
      <c r="A32" s="18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  <c r="S32" s="82"/>
      <c r="T32" s="83"/>
      <c r="U32" s="83"/>
      <c r="V32" s="83"/>
      <c r="W32" s="83"/>
      <c r="X32" s="83"/>
      <c r="Y32" s="83"/>
      <c r="Z32" s="34"/>
    </row>
    <row r="33" spans="1:26" ht="22.8">
      <c r="A33" s="18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4"/>
      <c r="P33" s="85" t="s">
        <v>9</v>
      </c>
      <c r="Q33" s="86"/>
      <c r="R33" s="87"/>
      <c r="S33" s="85" t="s">
        <v>10</v>
      </c>
      <c r="T33" s="86"/>
      <c r="U33" s="87"/>
      <c r="V33" s="88" t="s">
        <v>11</v>
      </c>
      <c r="W33" s="89"/>
      <c r="X33" s="90"/>
      <c r="Y33" s="91"/>
      <c r="Z33" s="34"/>
    </row>
    <row r="34" spans="1:26" ht="27.6">
      <c r="A34" s="18"/>
      <c r="B34" s="81"/>
      <c r="C34" s="81"/>
      <c r="D34" s="81"/>
      <c r="E34" s="81"/>
      <c r="F34" s="81"/>
      <c r="G34" s="81"/>
      <c r="H34" s="81"/>
      <c r="I34" s="81"/>
      <c r="J34" s="81" t="s">
        <v>13</v>
      </c>
      <c r="K34" s="81"/>
      <c r="L34" s="92" t="s">
        <v>12</v>
      </c>
      <c r="M34" s="93">
        <f>SUM(תשרי:אלול!M34)</f>
        <v>0</v>
      </c>
      <c r="N34" s="94"/>
      <c r="O34" s="84"/>
      <c r="P34" s="95">
        <f>SUM(תשרי:אלול!P34)</f>
        <v>0</v>
      </c>
      <c r="Q34" s="96"/>
      <c r="R34" s="97"/>
      <c r="S34" s="95">
        <f>SUM(תשרי:אלול!S34)</f>
        <v>0</v>
      </c>
      <c r="T34" s="96"/>
      <c r="U34" s="97"/>
      <c r="V34" s="98">
        <f>SUM(תשרי:אלול!V34)</f>
        <v>0</v>
      </c>
      <c r="W34" s="99"/>
      <c r="X34" s="100"/>
      <c r="Y34" s="101"/>
      <c r="Z34" s="34"/>
    </row>
    <row r="35" spans="1:26" ht="18" customHeight="1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</sheetData>
  <mergeCells count="23">
    <mergeCell ref="B2:C2"/>
    <mergeCell ref="D2:Y2"/>
    <mergeCell ref="B3:P3"/>
    <mergeCell ref="Q3:Y3"/>
    <mergeCell ref="A4:A34"/>
    <mergeCell ref="B4:C4"/>
    <mergeCell ref="E4:F4"/>
    <mergeCell ref="H4:I4"/>
    <mergeCell ref="K4:L4"/>
    <mergeCell ref="N4:O4"/>
    <mergeCell ref="M34:N34"/>
    <mergeCell ref="Z4:Z34"/>
    <mergeCell ref="W5:Y5"/>
    <mergeCell ref="W18:Y19"/>
    <mergeCell ref="T32:Y32"/>
    <mergeCell ref="P33:R33"/>
    <mergeCell ref="S33:U33"/>
    <mergeCell ref="V33:W33"/>
    <mergeCell ref="P34:R34"/>
    <mergeCell ref="S34:U34"/>
    <mergeCell ref="V34:W34"/>
    <mergeCell ref="Q4:S4"/>
    <mergeCell ref="T4:V4"/>
  </mergeCells>
  <conditionalFormatting sqref="V34:W34">
    <cfRule type="colorScale" priority="1">
      <colorScale>
        <cfvo type="num" val="-1000"/>
        <cfvo type="num" val="1000"/>
        <color rgb="FFFF0000"/>
        <color rgb="FF00B0F0"/>
      </colorScale>
    </cfRule>
    <cfRule type="colorScale" priority="2">
      <colorScale>
        <cfvo type="min"/>
        <cfvo type="max"/>
        <color rgb="FFFF7128"/>
        <color rgb="FFFFEF9C"/>
      </colorScale>
    </cfRule>
    <cfRule type="colorScale" priority="3">
      <colorScale>
        <cfvo type="num" val="1000"/>
        <cfvo type="num" val="1000"/>
        <color rgb="FFFF0000"/>
        <color rgb="FF0070C0"/>
      </colorScale>
    </cfRule>
  </conditionalFormatting>
  <pageMargins left="0.7" right="0.7" top="0.75" bottom="0.75" header="0.3" footer="0.3"/>
  <pageSetup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14</vt:i4>
      </vt:variant>
    </vt:vector>
  </HeadingPairs>
  <TitlesOfParts>
    <vt:vector size="14" baseType="lpstr">
      <vt:lpstr>תשרי</vt:lpstr>
      <vt:lpstr>חשוון</vt:lpstr>
      <vt:lpstr>כסלו</vt:lpstr>
      <vt:lpstr>טבת</vt:lpstr>
      <vt:lpstr>שבט</vt:lpstr>
      <vt:lpstr>אדר</vt:lpstr>
      <vt:lpstr>אדר ב</vt:lpstr>
      <vt:lpstr>ניסן</vt:lpstr>
      <vt:lpstr>אייר</vt:lpstr>
      <vt:lpstr>סיוון</vt:lpstr>
      <vt:lpstr>תמוז</vt:lpstr>
      <vt:lpstr>אב</vt:lpstr>
      <vt:lpstr>אלול</vt:lpstr>
      <vt:lpstr>ס"ה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איתן אביחי</dc:creator>
  <cp:lastModifiedBy>איתן אביחי</cp:lastModifiedBy>
  <dcterms:created xsi:type="dcterms:W3CDTF">2025-07-15T19:35:26Z</dcterms:created>
  <dcterms:modified xsi:type="dcterms:W3CDTF">2026-01-11T22:42:28Z</dcterms:modified>
</cp:coreProperties>
</file>