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ocuments\"/>
    </mc:Choice>
  </mc:AlternateContent>
  <xr:revisionPtr revIDLastSave="0" documentId="13_ncr:1_{2C3A3851-880C-4B0B-A2B2-4F5514540697}" xr6:coauthVersionLast="47" xr6:coauthVersionMax="47" xr10:uidLastSave="{00000000-0000-0000-0000-000000000000}"/>
  <bookViews>
    <workbookView xWindow="-120" yWindow="-120" windowWidth="20730" windowHeight="11160" xr2:uid="{E6E35F9C-F691-4AE9-9D57-0AEEB5241D8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55" i="1" l="1"/>
  <c r="P54" i="1"/>
  <c r="P53" i="1"/>
  <c r="P52" i="1"/>
  <c r="P51" i="1"/>
  <c r="R55" i="1"/>
  <c r="R54" i="1"/>
  <c r="R53" i="1"/>
  <c r="R52" i="1"/>
  <c r="R51" i="1"/>
  <c r="L55" i="1"/>
  <c r="L53" i="1"/>
  <c r="L54" i="1"/>
  <c r="L52" i="1"/>
  <c r="L51" i="1"/>
  <c r="N51" i="1"/>
  <c r="N55" i="1"/>
  <c r="N53" i="1"/>
  <c r="N54" i="1"/>
  <c r="N52" i="1"/>
  <c r="E55" i="1"/>
  <c r="E54" i="1"/>
  <c r="E53" i="1"/>
  <c r="E52" i="1"/>
  <c r="E51" i="1"/>
  <c r="L24" i="1"/>
  <c r="L26" i="1"/>
  <c r="L18" i="1"/>
  <c r="L13" i="1"/>
  <c r="L34" i="1"/>
  <c r="J55" i="1" l="1"/>
  <c r="J54" i="1"/>
  <c r="J53" i="1"/>
  <c r="J52" i="1"/>
  <c r="J51" i="1"/>
  <c r="J37" i="1"/>
  <c r="J34" i="1"/>
  <c r="J27" i="1"/>
  <c r="J26" i="1"/>
  <c r="J23" i="1"/>
  <c r="J9" i="1"/>
  <c r="J8" i="1"/>
  <c r="J3" i="1"/>
</calcChain>
</file>

<file path=xl/sharedStrings.xml><?xml version="1.0" encoding="utf-8"?>
<sst xmlns="http://schemas.openxmlformats.org/spreadsheetml/2006/main" count="179" uniqueCount="94">
  <si>
    <t>רואות חשבון</t>
  </si>
  <si>
    <t>מנהלות חשבונות</t>
  </si>
  <si>
    <t>מרכז</t>
  </si>
  <si>
    <t>משרד רו''ח בינוני/קטן, משרד יעוץ מס, משרד הנה''ח</t>
  </si>
  <si>
    <t>ירושלים</t>
  </si>
  <si>
    <t>1-2</t>
  </si>
  <si>
    <t>3-4</t>
  </si>
  <si>
    <t>5-6</t>
  </si>
  <si>
    <t>7-8</t>
  </si>
  <si>
    <t>9-10</t>
  </si>
  <si>
    <t>11-12</t>
  </si>
  <si>
    <t>13 ומעלה</t>
  </si>
  <si>
    <t>תל אביב</t>
  </si>
  <si>
    <t xml:space="preserve"> </t>
  </si>
  <si>
    <t xml:space="preserve">דרום </t>
  </si>
  <si>
    <t>צפון</t>
  </si>
  <si>
    <t>7620-10600</t>
  </si>
  <si>
    <t>מנהלות חשבונות וותק 1-6</t>
  </si>
  <si>
    <t>אפשרות עבודה מהבית</t>
  </si>
  <si>
    <t>קרן השתלמות</t>
  </si>
  <si>
    <t>מחלה מיום ראשון</t>
  </si>
  <si>
    <t>גמישות בשעות</t>
  </si>
  <si>
    <t>תוספת ימי חופשה/הבראה</t>
  </si>
  <si>
    <t>משרד רו''ח גדול</t>
  </si>
  <si>
    <t>7426-9240, חציוני 7630</t>
  </si>
  <si>
    <t>8000-9600, חציוני 8450</t>
  </si>
  <si>
    <t>5890-7300, חציוני 6250</t>
  </si>
  <si>
    <t>11500-12500, חציוני 12000</t>
  </si>
  <si>
    <t>8400-11200</t>
  </si>
  <si>
    <t>9100-10000</t>
  </si>
  <si>
    <t>יועצת מס</t>
  </si>
  <si>
    <t>6800-10000, חציוני 7500</t>
  </si>
  <si>
    <t>6400-9500, 8500 חציוני</t>
  </si>
  <si>
    <t>7650-12000, חציוני 9100</t>
  </si>
  <si>
    <t>10640-12740</t>
  </si>
  <si>
    <t>8600-15250</t>
  </si>
  <si>
    <t>8700-12300, חציוני 9992</t>
  </si>
  <si>
    <t>5300-10000 חציוני 6800</t>
  </si>
  <si>
    <t>12000, חציוני 8500</t>
  </si>
  <si>
    <t>8000-10800, חציוני 9600</t>
  </si>
  <si>
    <t>8000-10400, חציוני 9822</t>
  </si>
  <si>
    <t>8200-14400, חציוני  12400</t>
  </si>
  <si>
    <t>14300-16000</t>
  </si>
  <si>
    <t>11430-15925</t>
  </si>
  <si>
    <t>6247-8500, חציוני 7000</t>
  </si>
  <si>
    <t>7500-13000, חציוני 8950</t>
  </si>
  <si>
    <t>יועצות מס</t>
  </si>
  <si>
    <t>6250-8500, חציוני 7650</t>
  </si>
  <si>
    <t>7150-10700</t>
  </si>
  <si>
    <t>9715-14000</t>
  </si>
  <si>
    <t>7000-8000</t>
  </si>
  <si>
    <t>יועצת מס בחברה</t>
  </si>
  <si>
    <t>6750-8500</t>
  </si>
  <si>
    <t>1-4</t>
  </si>
  <si>
    <t>5300-9000</t>
  </si>
  <si>
    <t>7600-13500</t>
  </si>
  <si>
    <t>5300-9500</t>
  </si>
  <si>
    <t>8100-14600</t>
  </si>
  <si>
    <t>9000-12000</t>
  </si>
  <si>
    <t>7500-16250</t>
  </si>
  <si>
    <t>10300-15500</t>
  </si>
  <si>
    <t>13600-17700</t>
  </si>
  <si>
    <t>9000-11500</t>
  </si>
  <si>
    <t>12000-14000</t>
  </si>
  <si>
    <t>9000-14000</t>
  </si>
  <si>
    <t>רו''ח מבקרת</t>
  </si>
  <si>
    <t>סטאז'ריות</t>
  </si>
  <si>
    <t>5300-10500</t>
  </si>
  <si>
    <t>5890-9500, חציוני 8000</t>
  </si>
  <si>
    <t>הטבות נוספות (לפי סוג משרד וסוג תפקיד, ללא קשר למיקום)</t>
  </si>
  <si>
    <t>טווח</t>
  </si>
  <si>
    <t>ממוצע</t>
  </si>
  <si>
    <t xml:space="preserve"> 5300-8500, חציוני 6370</t>
  </si>
  <si>
    <t xml:space="preserve">  5300-9200,  חציוני 7438</t>
  </si>
  <si>
    <t xml:space="preserve"> 7000-11000, חציוני 8500</t>
  </si>
  <si>
    <t>, 8400-12000, חציוני9300</t>
  </si>
  <si>
    <t xml:space="preserve"> 11400-14700,  חציוני 9800</t>
  </si>
  <si>
    <t xml:space="preserve"> 7000-12050, חציוני 10600</t>
  </si>
  <si>
    <t xml:space="preserve"> 8500-11600, חציוני 8500, </t>
  </si>
  <si>
    <t>5300-9100, חציוני 6070</t>
  </si>
  <si>
    <t xml:space="preserve"> 6400-10100, חציוני 8500</t>
  </si>
  <si>
    <t xml:space="preserve"> 8400-12000, חציוני 10000</t>
  </si>
  <si>
    <t xml:space="preserve"> 7850-11830, חציוני 10600</t>
  </si>
  <si>
    <t>8640-14500, חציוני 12600</t>
  </si>
  <si>
    <t xml:space="preserve"> 8200-11400, חציוני 10210</t>
  </si>
  <si>
    <t>6200-9000, חציוני 7250</t>
  </si>
  <si>
    <t xml:space="preserve"> 7500-10800, חציוני 9500</t>
  </si>
  <si>
    <t xml:space="preserve"> 7500-12200, חציוני, 11000</t>
  </si>
  <si>
    <t xml:space="preserve"> 12000-13360</t>
  </si>
  <si>
    <t>, 10000-14100, חציוני 12000</t>
  </si>
  <si>
    <t>, 6000-7500 חציוני 6250</t>
  </si>
  <si>
    <t>, 6250-7000, חציוני 6600</t>
  </si>
  <si>
    <t>, 6730-10700, חציוני 8250</t>
  </si>
  <si>
    <t>, 6000-9740, חציוני  6770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</si>
</sst>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0.0%"/>
    <numFmt numFmtId="166" formatCode="_ * #,##0_ ;_ * \-#,##0_ ;_ * &quot;-&quot;??_ ;_ @_ "/>
  </numFmts>
  <fonts count="5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6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right" wrapText="1"/>
    </xf>
    <xf numFmtId="0" fontId="0" fillId="0" borderId="2" xfId="0" applyBorder="1"/>
    <xf numFmtId="49" fontId="0" fillId="0" borderId="2" xfId="0" applyNumberFormat="1" applyBorder="1"/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5" xfId="0" applyFont="1" applyBorder="1"/>
    <xf numFmtId="49" fontId="0" fillId="0" borderId="5" xfId="0" applyNumberFormat="1" applyBorder="1"/>
    <xf numFmtId="164" fontId="0" fillId="0" borderId="6" xfId="0" applyNumberFormat="1" applyBorder="1"/>
    <xf numFmtId="49" fontId="0" fillId="0" borderId="7" xfId="0" applyNumberFormat="1" applyBorder="1"/>
    <xf numFmtId="164" fontId="0" fillId="0" borderId="8" xfId="0" applyNumberFormat="1" applyBorder="1"/>
    <xf numFmtId="0" fontId="2" fillId="0" borderId="9" xfId="0" applyFont="1" applyFill="1" applyBorder="1"/>
    <xf numFmtId="0" fontId="0" fillId="0" borderId="10" xfId="0" applyBorder="1"/>
    <xf numFmtId="0" fontId="2" fillId="0" borderId="11" xfId="0" applyFont="1" applyFill="1" applyBorder="1"/>
    <xf numFmtId="0" fontId="0" fillId="0" borderId="0" xfId="0" applyBorder="1"/>
    <xf numFmtId="0" fontId="3" fillId="0" borderId="12" xfId="0" applyFont="1" applyBorder="1" applyAlignment="1">
      <alignment horizontal="right" wrapText="1"/>
    </xf>
    <xf numFmtId="0" fontId="2" fillId="0" borderId="13" xfId="0" applyFont="1" applyBorder="1"/>
    <xf numFmtId="0" fontId="1" fillId="0" borderId="12" xfId="0" applyFont="1" applyBorder="1" applyAlignment="1">
      <alignment horizontal="right" wrapText="1"/>
    </xf>
    <xf numFmtId="0" fontId="2" fillId="0" borderId="4" xfId="0" applyFont="1" applyBorder="1"/>
    <xf numFmtId="0" fontId="3" fillId="0" borderId="15" xfId="0" applyFont="1" applyBorder="1" applyAlignment="1">
      <alignment horizontal="right" wrapText="1"/>
    </xf>
    <xf numFmtId="0" fontId="1" fillId="0" borderId="15" xfId="0" applyFont="1" applyBorder="1" applyAlignment="1">
      <alignment horizontal="right" wrapText="1"/>
    </xf>
    <xf numFmtId="0" fontId="1" fillId="0" borderId="16" xfId="0" applyFont="1" applyBorder="1" applyAlignment="1">
      <alignment horizontal="right" wrapText="1"/>
    </xf>
    <xf numFmtId="0" fontId="2" fillId="0" borderId="17" xfId="0" applyFont="1" applyBorder="1" applyAlignment="1">
      <alignment wrapText="1"/>
    </xf>
    <xf numFmtId="0" fontId="2" fillId="0" borderId="18" xfId="0" applyFont="1" applyBorder="1"/>
    <xf numFmtId="49" fontId="0" fillId="0" borderId="13" xfId="0" applyNumberFormat="1" applyBorder="1" applyAlignment="1">
      <alignment horizontal="right"/>
    </xf>
    <xf numFmtId="1" fontId="0" fillId="0" borderId="18" xfId="0" applyNumberFormat="1" applyBorder="1"/>
    <xf numFmtId="49" fontId="0" fillId="0" borderId="13" xfId="0" applyNumberFormat="1" applyBorder="1" applyAlignment="1">
      <alignment horizontal="right" readingOrder="2"/>
    </xf>
    <xf numFmtId="49" fontId="0" fillId="0" borderId="13" xfId="0" applyNumberFormat="1" applyBorder="1"/>
    <xf numFmtId="0" fontId="0" fillId="0" borderId="18" xfId="0" applyBorder="1"/>
    <xf numFmtId="0" fontId="0" fillId="0" borderId="13" xfId="0" applyBorder="1"/>
    <xf numFmtId="49" fontId="2" fillId="0" borderId="11" xfId="0" applyNumberFormat="1" applyFont="1" applyFill="1" applyBorder="1" applyAlignment="1">
      <alignment horizontal="right" readingOrder="2"/>
    </xf>
    <xf numFmtId="0" fontId="0" fillId="0" borderId="14" xfId="0" applyBorder="1"/>
    <xf numFmtId="0" fontId="2" fillId="0" borderId="2" xfId="0" applyFont="1" applyBorder="1" applyAlignment="1">
      <alignment horizontal="right" readingOrder="1"/>
    </xf>
    <xf numFmtId="0" fontId="0" fillId="0" borderId="2" xfId="0" applyBorder="1" applyAlignment="1">
      <alignment horizontal="right" readingOrder="1"/>
    </xf>
    <xf numFmtId="0" fontId="0" fillId="0" borderId="0" xfId="0" applyBorder="1" applyAlignment="1">
      <alignment horizontal="right" readingOrder="1"/>
    </xf>
    <xf numFmtId="164" fontId="0" fillId="0" borderId="0" xfId="0" applyNumberFormat="1" applyBorder="1" applyAlignment="1">
      <alignment horizontal="right" readingOrder="1"/>
    </xf>
    <xf numFmtId="164" fontId="0" fillId="0" borderId="14" xfId="0" applyNumberFormat="1" applyBorder="1" applyAlignment="1">
      <alignment horizontal="right" readingOrder="1"/>
    </xf>
    <xf numFmtId="0" fontId="0" fillId="0" borderId="0" xfId="0" applyAlignment="1">
      <alignment horizontal="right" readingOrder="1"/>
    </xf>
    <xf numFmtId="166" fontId="0" fillId="0" borderId="2" xfId="1" applyNumberFormat="1" applyFont="1" applyBorder="1"/>
    <xf numFmtId="166" fontId="0" fillId="0" borderId="0" xfId="1" applyNumberFormat="1" applyFont="1" applyBorder="1"/>
    <xf numFmtId="166" fontId="2" fillId="0" borderId="2" xfId="1" applyNumberFormat="1" applyFont="1" applyBorder="1"/>
    <xf numFmtId="166" fontId="0" fillId="0" borderId="14" xfId="1" applyNumberFormat="1" applyFont="1" applyBorder="1"/>
    <xf numFmtId="166" fontId="0" fillId="0" borderId="0" xfId="1" applyNumberFormat="1" applyFont="1"/>
    <xf numFmtId="166" fontId="0" fillId="0" borderId="18" xfId="1" applyNumberFormat="1" applyFont="1" applyBorder="1"/>
    <xf numFmtId="166" fontId="2" fillId="0" borderId="18" xfId="1" applyNumberFormat="1" applyFont="1" applyBorder="1"/>
    <xf numFmtId="0" fontId="2" fillId="0" borderId="2" xfId="0" applyFont="1" applyBorder="1" applyAlignment="1">
      <alignment horizontal="right" readingOrder="2"/>
    </xf>
    <xf numFmtId="0" fontId="0" fillId="0" borderId="2" xfId="0" applyBorder="1" applyAlignment="1">
      <alignment horizontal="right" readingOrder="2"/>
    </xf>
    <xf numFmtId="0" fontId="0" fillId="0" borderId="0" xfId="0" applyBorder="1" applyAlignment="1">
      <alignment horizontal="right" readingOrder="2"/>
    </xf>
    <xf numFmtId="49" fontId="0" fillId="0" borderId="0" xfId="0" applyNumberFormat="1" applyBorder="1" applyAlignment="1">
      <alignment horizontal="right" readingOrder="2"/>
    </xf>
    <xf numFmtId="49" fontId="0" fillId="0" borderId="14" xfId="0" applyNumberFormat="1" applyBorder="1" applyAlignment="1">
      <alignment horizontal="right" readingOrder="2"/>
    </xf>
    <xf numFmtId="0" fontId="0" fillId="0" borderId="0" xfId="0" applyAlignment="1">
      <alignment horizontal="right" readingOrder="2"/>
    </xf>
    <xf numFmtId="0" fontId="0" fillId="2" borderId="2" xfId="0" applyFill="1" applyBorder="1"/>
    <xf numFmtId="166" fontId="0" fillId="0" borderId="6" xfId="1" applyNumberFormat="1" applyFont="1" applyBorder="1"/>
    <xf numFmtId="166" fontId="1" fillId="0" borderId="15" xfId="1" applyNumberFormat="1" applyFont="1" applyBorder="1" applyAlignment="1">
      <alignment horizontal="right" wrapText="1"/>
    </xf>
    <xf numFmtId="166" fontId="2" fillId="0" borderId="6" xfId="1" applyNumberFormat="1" applyFont="1" applyBorder="1"/>
    <xf numFmtId="166" fontId="0" fillId="0" borderId="5" xfId="1" applyNumberFormat="1" applyFont="1" applyBorder="1"/>
    <xf numFmtId="166" fontId="3" fillId="0" borderId="15" xfId="1" applyNumberFormat="1" applyFont="1" applyBorder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D2756-84BA-451C-B7C2-58971E517D5E}">
  <dimension ref="B1:R58"/>
  <sheetViews>
    <sheetView rightToLeft="1" tabSelected="1" topLeftCell="G1" workbookViewId="0">
      <pane ySplit="1" topLeftCell="A2" activePane="bottomLeft" state="frozen"/>
      <selection pane="bottomLeft" activeCell="R13" sqref="R13"/>
    </sheetView>
  </sheetViews>
  <sheetFormatPr defaultRowHeight="14.25" x14ac:dyDescent="0.2"/>
  <cols>
    <col min="4" max="4" width="21.875" customWidth="1"/>
    <col min="5" max="5" width="15.25" style="41" customWidth="1"/>
    <col min="6" max="6" width="15.25" style="46" customWidth="1"/>
    <col min="7" max="8" width="15.25" customWidth="1"/>
    <col min="9" max="9" width="31.125" style="54" customWidth="1"/>
    <col min="10" max="10" width="17.375" customWidth="1"/>
    <col min="12" max="14" width="9.875" bestFit="1" customWidth="1"/>
    <col min="16" max="16" width="9.875" bestFit="1" customWidth="1"/>
    <col min="17" max="17" width="9.875" customWidth="1"/>
  </cols>
  <sheetData>
    <row r="1" spans="3:18" ht="45.75" thickBot="1" x14ac:dyDescent="0.3">
      <c r="D1" s="26" t="s">
        <v>3</v>
      </c>
      <c r="E1" s="16" t="s">
        <v>70</v>
      </c>
      <c r="F1" s="16" t="s">
        <v>71</v>
      </c>
      <c r="G1" s="16" t="s">
        <v>70</v>
      </c>
      <c r="H1" s="16" t="s">
        <v>71</v>
      </c>
      <c r="I1" s="16" t="s">
        <v>70</v>
      </c>
      <c r="J1" s="16" t="s">
        <v>71</v>
      </c>
      <c r="K1" s="15" t="s">
        <v>23</v>
      </c>
      <c r="L1" s="16"/>
      <c r="M1" s="16" t="s">
        <v>70</v>
      </c>
      <c r="N1" s="16" t="s">
        <v>71</v>
      </c>
      <c r="O1" s="16" t="s">
        <v>70</v>
      </c>
      <c r="P1" s="16" t="s">
        <v>71</v>
      </c>
      <c r="Q1" s="16" t="s">
        <v>70</v>
      </c>
      <c r="R1" s="7" t="s">
        <v>71</v>
      </c>
    </row>
    <row r="2" spans="3:18" ht="48" customHeight="1" x14ac:dyDescent="0.25">
      <c r="D2" s="20" t="s">
        <v>4</v>
      </c>
      <c r="E2" s="36" t="s">
        <v>30</v>
      </c>
      <c r="F2" s="42"/>
      <c r="G2" s="55" t="s">
        <v>0</v>
      </c>
      <c r="H2" s="55"/>
      <c r="I2" s="49" t="s">
        <v>1</v>
      </c>
      <c r="J2" s="27"/>
      <c r="K2" s="15" t="s">
        <v>1</v>
      </c>
      <c r="L2" s="22"/>
      <c r="M2" s="6" t="s">
        <v>46</v>
      </c>
      <c r="N2" s="22"/>
      <c r="O2" s="6" t="s">
        <v>0</v>
      </c>
      <c r="P2" s="22"/>
      <c r="Q2" s="6" t="s">
        <v>66</v>
      </c>
      <c r="R2" s="7"/>
    </row>
    <row r="3" spans="3:18" x14ac:dyDescent="0.2">
      <c r="D3" s="28" t="s">
        <v>5</v>
      </c>
      <c r="E3" s="37" t="s">
        <v>31</v>
      </c>
      <c r="F3" s="42">
        <v>7950</v>
      </c>
      <c r="G3" s="3"/>
      <c r="H3" s="3"/>
      <c r="I3" s="50" t="s">
        <v>72</v>
      </c>
      <c r="J3" s="47">
        <f>57694/9</f>
        <v>6410.4444444444443</v>
      </c>
      <c r="K3" s="8"/>
      <c r="L3" s="9"/>
      <c r="M3" s="8"/>
      <c r="N3" s="9"/>
      <c r="O3" s="8" t="s">
        <v>58</v>
      </c>
      <c r="P3" s="56">
        <v>10333</v>
      </c>
      <c r="Q3" s="8" t="s">
        <v>68</v>
      </c>
      <c r="R3" s="56">
        <v>7920</v>
      </c>
    </row>
    <row r="4" spans="3:18" x14ac:dyDescent="0.2">
      <c r="D4" s="28" t="s">
        <v>6</v>
      </c>
      <c r="E4" s="37" t="s">
        <v>32</v>
      </c>
      <c r="F4" s="42">
        <v>8254</v>
      </c>
      <c r="G4" s="3"/>
      <c r="H4" s="3"/>
      <c r="I4" s="50" t="s">
        <v>73</v>
      </c>
      <c r="J4" s="47">
        <v>7276</v>
      </c>
      <c r="K4" s="8" t="s">
        <v>24</v>
      </c>
      <c r="L4" s="56">
        <v>7637</v>
      </c>
      <c r="M4" s="8" t="s">
        <v>54</v>
      </c>
      <c r="N4" s="56">
        <v>6533</v>
      </c>
      <c r="O4" s="8" t="s">
        <v>59</v>
      </c>
      <c r="P4" s="56">
        <v>11632</v>
      </c>
      <c r="Q4" s="8"/>
      <c r="R4" s="9"/>
    </row>
    <row r="5" spans="3:18" x14ac:dyDescent="0.2">
      <c r="D5" s="28" t="s">
        <v>7</v>
      </c>
      <c r="E5" s="37" t="s">
        <v>33</v>
      </c>
      <c r="F5" s="42">
        <v>9448</v>
      </c>
      <c r="G5" s="3"/>
      <c r="H5" s="3"/>
      <c r="I5" s="50" t="s">
        <v>74</v>
      </c>
      <c r="J5" s="47">
        <v>8791</v>
      </c>
      <c r="K5" s="8" t="s">
        <v>25</v>
      </c>
      <c r="L5" s="56">
        <v>8588</v>
      </c>
      <c r="M5" s="8"/>
      <c r="N5" s="56">
        <v>7600</v>
      </c>
      <c r="O5" s="8" t="s">
        <v>60</v>
      </c>
      <c r="P5" s="56">
        <v>12724</v>
      </c>
      <c r="Q5" s="8"/>
      <c r="R5" s="9"/>
    </row>
    <row r="6" spans="3:18" ht="15" thickBot="1" x14ac:dyDescent="0.25">
      <c r="D6" s="28" t="s">
        <v>8</v>
      </c>
      <c r="E6" s="37" t="s">
        <v>34</v>
      </c>
      <c r="F6" s="42">
        <v>11690</v>
      </c>
      <c r="G6" s="3"/>
      <c r="H6" s="3"/>
      <c r="I6" s="50" t="s">
        <v>75</v>
      </c>
      <c r="J6" s="47">
        <v>9575</v>
      </c>
      <c r="K6" s="8">
        <v>7840</v>
      </c>
      <c r="L6" s="56">
        <v>7840</v>
      </c>
      <c r="M6" s="8"/>
      <c r="N6" s="56">
        <v>10000</v>
      </c>
      <c r="O6" s="8" t="s">
        <v>61</v>
      </c>
      <c r="P6" s="56">
        <v>15100</v>
      </c>
      <c r="Q6" s="8"/>
      <c r="R6" s="9"/>
    </row>
    <row r="7" spans="3:18" ht="15" thickBot="1" x14ac:dyDescent="0.25">
      <c r="C7" s="25"/>
      <c r="D7" s="28" t="s">
        <v>9</v>
      </c>
      <c r="E7" s="38"/>
      <c r="F7" s="43"/>
      <c r="G7" s="18"/>
      <c r="H7" s="18"/>
      <c r="I7" s="50" t="s">
        <v>76</v>
      </c>
      <c r="J7" s="47">
        <v>10772</v>
      </c>
      <c r="K7" s="8">
        <v>10700</v>
      </c>
      <c r="L7" s="56">
        <v>10700</v>
      </c>
      <c r="M7" s="8"/>
      <c r="N7" s="56">
        <v>13000</v>
      </c>
      <c r="O7" s="8">
        <v>20200</v>
      </c>
      <c r="P7" s="56">
        <v>20200</v>
      </c>
      <c r="Q7" s="8"/>
      <c r="R7" s="9"/>
    </row>
    <row r="8" spans="3:18" ht="15" thickBot="1" x14ac:dyDescent="0.25">
      <c r="C8" s="25"/>
      <c r="D8" s="28" t="s">
        <v>10</v>
      </c>
      <c r="E8" s="37" t="s">
        <v>35</v>
      </c>
      <c r="F8" s="42">
        <v>13017</v>
      </c>
      <c r="G8" s="3"/>
      <c r="H8" s="3"/>
      <c r="I8" s="50" t="s">
        <v>77</v>
      </c>
      <c r="J8" s="47">
        <f>51650/5</f>
        <v>10330</v>
      </c>
      <c r="K8" s="8">
        <v>12000</v>
      </c>
      <c r="L8" s="9"/>
      <c r="M8" s="8"/>
      <c r="N8" s="56"/>
      <c r="O8" s="8">
        <v>20000</v>
      </c>
      <c r="P8" s="56">
        <v>20000</v>
      </c>
      <c r="Q8" s="8"/>
      <c r="R8" s="9"/>
    </row>
    <row r="9" spans="3:18" ht="15" thickBot="1" x14ac:dyDescent="0.25">
      <c r="C9" s="25"/>
      <c r="D9" s="30" t="s">
        <v>11</v>
      </c>
      <c r="E9" s="37" t="s">
        <v>36</v>
      </c>
      <c r="F9" s="42">
        <v>10821</v>
      </c>
      <c r="G9" s="3"/>
      <c r="H9" s="3"/>
      <c r="I9" s="50" t="s">
        <v>78</v>
      </c>
      <c r="J9" s="47">
        <f>39600/4</f>
        <v>9900</v>
      </c>
      <c r="K9" s="8">
        <v>9840</v>
      </c>
      <c r="L9" s="9"/>
      <c r="M9" s="8"/>
      <c r="N9" s="56"/>
      <c r="O9" s="8">
        <v>13300</v>
      </c>
      <c r="P9" s="56">
        <v>13300</v>
      </c>
      <c r="Q9" s="8"/>
      <c r="R9" s="9"/>
    </row>
    <row r="10" spans="3:18" ht="15" thickBot="1" x14ac:dyDescent="0.25">
      <c r="C10" s="25"/>
      <c r="D10" s="31"/>
      <c r="E10" s="37"/>
      <c r="F10" s="42"/>
      <c r="G10" s="3"/>
      <c r="H10" s="3"/>
      <c r="I10" s="50"/>
      <c r="J10" s="47"/>
      <c r="K10" s="8"/>
      <c r="L10" s="9"/>
      <c r="M10" s="8"/>
      <c r="N10" s="56"/>
      <c r="O10" s="8"/>
      <c r="P10" s="56"/>
      <c r="Q10" s="8"/>
      <c r="R10" s="9"/>
    </row>
    <row r="11" spans="3:18" ht="27" thickBot="1" x14ac:dyDescent="0.3">
      <c r="C11" s="25"/>
      <c r="D11" s="8"/>
      <c r="E11" s="36"/>
      <c r="F11" s="42"/>
      <c r="G11" s="3"/>
      <c r="H11" s="3"/>
      <c r="I11" s="50"/>
      <c r="J11" s="47"/>
      <c r="K11" s="19" t="s">
        <v>23</v>
      </c>
      <c r="L11" s="9"/>
      <c r="M11" s="8"/>
      <c r="N11" s="57"/>
      <c r="O11" s="8"/>
      <c r="P11" s="56"/>
      <c r="Q11" s="8"/>
      <c r="R11" s="9"/>
    </row>
    <row r="12" spans="3:18" ht="15.75" thickBot="1" x14ac:dyDescent="0.3">
      <c r="C12" s="25"/>
      <c r="D12" s="20" t="s">
        <v>2</v>
      </c>
      <c r="E12" s="36" t="s">
        <v>30</v>
      </c>
      <c r="F12" s="42"/>
      <c r="G12" s="3"/>
      <c r="H12" s="3"/>
      <c r="I12" s="49" t="s">
        <v>1</v>
      </c>
      <c r="J12" s="48"/>
      <c r="K12" s="20" t="s">
        <v>1</v>
      </c>
      <c r="L12" s="23"/>
      <c r="M12" s="20" t="s">
        <v>30</v>
      </c>
      <c r="N12" s="60"/>
      <c r="O12" s="10" t="s">
        <v>0</v>
      </c>
      <c r="P12" s="58"/>
      <c r="Q12" s="10" t="s">
        <v>66</v>
      </c>
      <c r="R12" s="9"/>
    </row>
    <row r="13" spans="3:18" ht="39" thickBot="1" x14ac:dyDescent="0.25">
      <c r="D13" s="30" t="s">
        <v>5</v>
      </c>
      <c r="E13" s="37" t="s">
        <v>37</v>
      </c>
      <c r="F13" s="42">
        <v>6995</v>
      </c>
      <c r="G13" s="3"/>
      <c r="H13" s="3"/>
      <c r="I13" s="50" t="s">
        <v>79</v>
      </c>
      <c r="J13" s="47">
        <v>6663</v>
      </c>
      <c r="K13" s="21" t="s">
        <v>26</v>
      </c>
      <c r="L13" s="57">
        <f>19440/3</f>
        <v>6480</v>
      </c>
      <c r="M13" s="21"/>
      <c r="N13" s="57">
        <v>7250</v>
      </c>
      <c r="O13" s="8">
        <v>9500</v>
      </c>
      <c r="P13" s="56">
        <v>9500</v>
      </c>
      <c r="Q13" s="8" t="s">
        <v>67</v>
      </c>
      <c r="R13" s="56">
        <v>7550</v>
      </c>
    </row>
    <row r="14" spans="3:18" ht="26.25" thickBot="1" x14ac:dyDescent="0.25">
      <c r="D14" s="30" t="s">
        <v>6</v>
      </c>
      <c r="E14" s="37" t="s">
        <v>38</v>
      </c>
      <c r="F14" s="42">
        <v>8736</v>
      </c>
      <c r="G14" s="3"/>
      <c r="H14" s="3"/>
      <c r="I14" s="50" t="s">
        <v>80</v>
      </c>
      <c r="J14" s="47">
        <v>8390</v>
      </c>
      <c r="K14" s="21"/>
      <c r="L14" s="57"/>
      <c r="M14" s="21" t="s">
        <v>55</v>
      </c>
      <c r="N14" s="56">
        <v>9400</v>
      </c>
      <c r="O14" s="8" t="s">
        <v>62</v>
      </c>
      <c r="P14" s="56">
        <v>10167</v>
      </c>
      <c r="Q14" s="8"/>
      <c r="R14" s="9"/>
    </row>
    <row r="15" spans="3:18" ht="15" thickBot="1" x14ac:dyDescent="0.25">
      <c r="D15" s="30" t="s">
        <v>7</v>
      </c>
      <c r="E15" s="37" t="s">
        <v>39</v>
      </c>
      <c r="F15" s="42">
        <v>9538</v>
      </c>
      <c r="G15" s="3"/>
      <c r="H15" s="3"/>
      <c r="I15" s="50" t="s">
        <v>81</v>
      </c>
      <c r="J15" s="47">
        <v>10051</v>
      </c>
      <c r="K15" s="21"/>
      <c r="L15" s="57"/>
      <c r="M15" s="21"/>
      <c r="N15" s="57"/>
      <c r="O15" s="8" t="s">
        <v>63</v>
      </c>
      <c r="P15" s="56">
        <v>12667</v>
      </c>
      <c r="Q15" s="8"/>
      <c r="R15" s="9"/>
    </row>
    <row r="16" spans="3:18" ht="15" thickBot="1" x14ac:dyDescent="0.25">
      <c r="D16" s="30" t="s">
        <v>8</v>
      </c>
      <c r="E16" s="37" t="s">
        <v>40</v>
      </c>
      <c r="F16" s="42">
        <v>9438</v>
      </c>
      <c r="G16" s="3"/>
      <c r="H16" s="3"/>
      <c r="I16" s="50" t="s">
        <v>82</v>
      </c>
      <c r="J16" s="47">
        <v>10191</v>
      </c>
      <c r="K16" s="21"/>
      <c r="L16" s="57"/>
      <c r="M16" s="21"/>
      <c r="N16" s="57"/>
      <c r="O16" s="8">
        <v>13500</v>
      </c>
      <c r="P16" s="56">
        <v>13500</v>
      </c>
      <c r="Q16" s="8"/>
      <c r="R16" s="9"/>
    </row>
    <row r="17" spans="4:18" ht="15" thickBot="1" x14ac:dyDescent="0.25">
      <c r="D17" s="30" t="s">
        <v>9</v>
      </c>
      <c r="E17" s="37" t="s">
        <v>41</v>
      </c>
      <c r="F17" s="42">
        <v>10438</v>
      </c>
      <c r="G17" s="3"/>
      <c r="H17" s="3"/>
      <c r="I17" s="50" t="s">
        <v>83</v>
      </c>
      <c r="J17" s="47">
        <v>12306</v>
      </c>
      <c r="K17" s="21"/>
      <c r="L17" s="57"/>
      <c r="M17" s="21"/>
      <c r="N17" s="57">
        <v>10500</v>
      </c>
      <c r="O17" s="8">
        <v>16800</v>
      </c>
      <c r="P17" s="56">
        <v>16800</v>
      </c>
      <c r="Q17" s="8"/>
      <c r="R17" s="9"/>
    </row>
    <row r="18" spans="4:18" ht="51.75" thickBot="1" x14ac:dyDescent="0.25">
      <c r="D18" s="30" t="s">
        <v>10</v>
      </c>
      <c r="E18" s="37" t="s">
        <v>42</v>
      </c>
      <c r="F18" s="42">
        <v>15150</v>
      </c>
      <c r="G18" s="3"/>
      <c r="H18" s="3"/>
      <c r="I18" s="50"/>
      <c r="J18" s="47"/>
      <c r="K18" s="21" t="s">
        <v>27</v>
      </c>
      <c r="L18" s="57">
        <f>48000/4</f>
        <v>12000</v>
      </c>
      <c r="M18" s="21"/>
      <c r="N18" s="57"/>
      <c r="O18" s="8"/>
      <c r="P18" s="56"/>
      <c r="Q18" s="8"/>
      <c r="R18" s="9"/>
    </row>
    <row r="19" spans="4:18" ht="15" thickBot="1" x14ac:dyDescent="0.25">
      <c r="D19" s="30" t="s">
        <v>11</v>
      </c>
      <c r="E19" s="37" t="s">
        <v>43</v>
      </c>
      <c r="F19" s="42">
        <v>13677</v>
      </c>
      <c r="G19" s="3"/>
      <c r="H19" s="3"/>
      <c r="I19" s="50" t="s">
        <v>84</v>
      </c>
      <c r="J19" s="47">
        <v>10010</v>
      </c>
      <c r="K19" s="21">
        <v>10000</v>
      </c>
      <c r="L19" s="56">
        <v>10000</v>
      </c>
      <c r="M19" s="21"/>
      <c r="N19" s="57"/>
      <c r="O19" s="8"/>
      <c r="P19" s="56"/>
      <c r="Q19" s="8"/>
      <c r="R19" s="9"/>
    </row>
    <row r="20" spans="4:18" ht="15" thickBot="1" x14ac:dyDescent="0.25">
      <c r="D20" s="33"/>
      <c r="E20" s="37"/>
      <c r="F20" s="42"/>
      <c r="G20" s="3"/>
      <c r="H20" s="3"/>
      <c r="I20" s="50"/>
      <c r="J20" s="47"/>
      <c r="K20" s="21"/>
      <c r="L20" s="56"/>
      <c r="M20" s="21"/>
      <c r="N20" s="57"/>
      <c r="O20" s="8"/>
      <c r="P20" s="56"/>
      <c r="Q20" s="8"/>
      <c r="R20" s="9"/>
    </row>
    <row r="21" spans="4:18" ht="27" thickBot="1" x14ac:dyDescent="0.3">
      <c r="D21" s="8"/>
      <c r="E21" s="36"/>
      <c r="F21" s="44"/>
      <c r="G21" s="5"/>
      <c r="H21" s="5"/>
      <c r="I21" s="49"/>
      <c r="J21" s="48"/>
      <c r="K21" s="19" t="s">
        <v>23</v>
      </c>
      <c r="L21" s="58"/>
      <c r="M21" s="10"/>
      <c r="N21" s="60"/>
      <c r="O21" s="10"/>
      <c r="P21" s="56"/>
      <c r="Q21" s="8"/>
      <c r="R21" s="9"/>
    </row>
    <row r="22" spans="4:18" ht="15.75" thickBot="1" x14ac:dyDescent="0.3">
      <c r="D22" s="20" t="s">
        <v>12</v>
      </c>
      <c r="E22" s="36" t="s">
        <v>30</v>
      </c>
      <c r="F22" s="44"/>
      <c r="G22" s="5"/>
      <c r="H22" s="5"/>
      <c r="I22" s="49" t="s">
        <v>1</v>
      </c>
      <c r="J22" s="48"/>
      <c r="K22" s="20" t="s">
        <v>1</v>
      </c>
      <c r="L22" s="58"/>
      <c r="M22" s="20" t="s">
        <v>30</v>
      </c>
      <c r="N22" s="60"/>
      <c r="O22" s="10" t="s">
        <v>65</v>
      </c>
      <c r="P22" s="56"/>
      <c r="Q22" s="10" t="s">
        <v>66</v>
      </c>
      <c r="R22" s="9"/>
    </row>
    <row r="23" spans="4:18" ht="15" thickBot="1" x14ac:dyDescent="0.25">
      <c r="D23" s="30" t="s">
        <v>5</v>
      </c>
      <c r="E23" s="37" t="s">
        <v>44</v>
      </c>
      <c r="F23" s="42">
        <v>6894</v>
      </c>
      <c r="G23" s="3"/>
      <c r="H23" s="3"/>
      <c r="I23" s="50" t="s">
        <v>85</v>
      </c>
      <c r="J23" s="47">
        <f>29761/4</f>
        <v>7440.25</v>
      </c>
      <c r="K23" s="21">
        <v>6000</v>
      </c>
      <c r="L23" s="56">
        <v>6000</v>
      </c>
      <c r="M23" s="8" t="s">
        <v>56</v>
      </c>
      <c r="N23" s="57">
        <v>7400</v>
      </c>
      <c r="O23" s="8"/>
      <c r="P23" s="56"/>
      <c r="Q23" s="8"/>
      <c r="R23" s="9"/>
    </row>
    <row r="24" spans="4:18" ht="26.25" thickBot="1" x14ac:dyDescent="0.25">
      <c r="D24" s="30" t="s">
        <v>6</v>
      </c>
      <c r="E24" s="37" t="s">
        <v>45</v>
      </c>
      <c r="F24" s="42">
        <v>9207</v>
      </c>
      <c r="G24" s="3"/>
      <c r="H24" s="3"/>
      <c r="I24" s="50" t="s">
        <v>86</v>
      </c>
      <c r="J24" s="47">
        <v>9500</v>
      </c>
      <c r="K24" s="21" t="s">
        <v>29</v>
      </c>
      <c r="L24" s="56">
        <f>19100/2</f>
        <v>9550</v>
      </c>
      <c r="M24" s="8" t="s">
        <v>57</v>
      </c>
      <c r="N24" s="57">
        <v>10425</v>
      </c>
      <c r="O24" s="8">
        <v>9400</v>
      </c>
      <c r="P24" s="56">
        <v>9400</v>
      </c>
      <c r="Q24" s="8"/>
      <c r="R24" s="9"/>
    </row>
    <row r="25" spans="4:18" ht="15" thickBot="1" x14ac:dyDescent="0.25">
      <c r="D25" s="30" t="s">
        <v>7</v>
      </c>
      <c r="E25" s="37"/>
      <c r="F25" s="42">
        <v>10200</v>
      </c>
      <c r="G25" s="3"/>
      <c r="H25" s="3"/>
      <c r="I25" s="50" t="s">
        <v>87</v>
      </c>
      <c r="J25" s="47">
        <v>10400</v>
      </c>
      <c r="K25" s="21"/>
      <c r="L25" s="56"/>
      <c r="M25" s="8"/>
      <c r="N25" s="57"/>
      <c r="O25" s="8" t="s">
        <v>64</v>
      </c>
      <c r="P25" s="56">
        <v>12000</v>
      </c>
      <c r="Q25" s="8"/>
      <c r="R25" s="9"/>
    </row>
    <row r="26" spans="4:18" ht="26.25" thickBot="1" x14ac:dyDescent="0.25">
      <c r="D26" s="30" t="s">
        <v>8</v>
      </c>
      <c r="E26" s="37"/>
      <c r="F26" s="42">
        <v>12100</v>
      </c>
      <c r="G26" s="3"/>
      <c r="H26" s="3"/>
      <c r="I26" s="50" t="s">
        <v>88</v>
      </c>
      <c r="J26" s="47">
        <f>(13360+12000)/2</f>
        <v>12680</v>
      </c>
      <c r="K26" s="21" t="s">
        <v>28</v>
      </c>
      <c r="L26" s="56">
        <f>(8400+11200)/2</f>
        <v>9800</v>
      </c>
      <c r="M26" s="8"/>
      <c r="N26" s="57"/>
      <c r="O26" s="8">
        <v>14000</v>
      </c>
      <c r="P26" s="56">
        <v>14000</v>
      </c>
      <c r="Q26" s="8"/>
      <c r="R26" s="9"/>
    </row>
    <row r="27" spans="4:18" ht="15" thickBot="1" x14ac:dyDescent="0.25">
      <c r="D27" s="30" t="s">
        <v>9</v>
      </c>
      <c r="E27" s="37"/>
      <c r="F27" s="42"/>
      <c r="G27" s="3"/>
      <c r="H27" s="3"/>
      <c r="I27" s="50" t="s">
        <v>89</v>
      </c>
      <c r="J27" s="47">
        <f>36100/3</f>
        <v>12033.333333333334</v>
      </c>
      <c r="K27" s="21"/>
      <c r="L27" s="56"/>
      <c r="M27" s="8"/>
      <c r="N27" s="57">
        <v>15000</v>
      </c>
      <c r="O27" s="8"/>
      <c r="P27" s="56"/>
      <c r="Q27" s="8"/>
      <c r="R27" s="9"/>
    </row>
    <row r="28" spans="4:18" ht="15" thickBot="1" x14ac:dyDescent="0.25">
      <c r="D28" s="30" t="s">
        <v>10</v>
      </c>
      <c r="E28" s="37"/>
      <c r="F28" s="42"/>
      <c r="G28" s="3"/>
      <c r="H28" s="3"/>
      <c r="I28" s="50" t="s">
        <v>13</v>
      </c>
      <c r="J28" s="47">
        <v>10340</v>
      </c>
      <c r="K28" s="21">
        <v>13800</v>
      </c>
      <c r="L28" s="56"/>
      <c r="M28" s="8"/>
      <c r="N28" s="24"/>
      <c r="O28" s="8"/>
      <c r="P28" s="56"/>
      <c r="Q28" s="8"/>
      <c r="R28" s="9"/>
    </row>
    <row r="29" spans="4:18" ht="15" thickBot="1" x14ac:dyDescent="0.25">
      <c r="D29" s="30" t="s">
        <v>11</v>
      </c>
      <c r="E29" s="37"/>
      <c r="F29" s="42"/>
      <c r="G29" s="3"/>
      <c r="H29" s="3"/>
      <c r="I29" s="50"/>
      <c r="J29" s="47"/>
      <c r="K29" s="8"/>
      <c r="L29" s="56"/>
      <c r="M29" s="8"/>
      <c r="N29" s="24"/>
      <c r="O29" s="8"/>
      <c r="P29" s="56"/>
      <c r="Q29" s="8"/>
      <c r="R29" s="9"/>
    </row>
    <row r="30" spans="4:18" ht="15" thickBot="1" x14ac:dyDescent="0.25">
      <c r="D30" s="33"/>
      <c r="E30" s="37"/>
      <c r="F30" s="42"/>
      <c r="G30" s="3"/>
      <c r="H30" s="3"/>
      <c r="I30" s="50"/>
      <c r="J30" s="47"/>
      <c r="K30" s="8"/>
      <c r="L30" s="56"/>
      <c r="M30" s="8"/>
      <c r="N30" s="24"/>
      <c r="O30" s="8"/>
      <c r="P30" s="56"/>
      <c r="Q30" s="8"/>
      <c r="R30" s="9"/>
    </row>
    <row r="31" spans="4:18" ht="15.75" thickBot="1" x14ac:dyDescent="0.3">
      <c r="D31" s="8"/>
      <c r="E31" s="36"/>
      <c r="F31" s="44"/>
      <c r="G31" s="5"/>
      <c r="H31" s="5"/>
      <c r="I31" s="49"/>
      <c r="J31" s="48"/>
      <c r="K31" s="10"/>
      <c r="L31" s="58"/>
      <c r="M31" s="8"/>
      <c r="N31" s="24"/>
      <c r="O31" s="8"/>
      <c r="P31" s="56"/>
      <c r="Q31" s="8"/>
      <c r="R31" s="9"/>
    </row>
    <row r="32" spans="4:18" ht="15.75" thickBot="1" x14ac:dyDescent="0.3">
      <c r="D32" s="20" t="s">
        <v>14</v>
      </c>
      <c r="E32" s="36" t="s">
        <v>46</v>
      </c>
      <c r="F32" s="44"/>
      <c r="G32" s="5"/>
      <c r="H32" s="5"/>
      <c r="I32" s="49" t="s">
        <v>1</v>
      </c>
      <c r="J32" s="48"/>
      <c r="K32" s="17" t="s">
        <v>23</v>
      </c>
      <c r="L32" s="58"/>
      <c r="M32" s="8"/>
      <c r="N32" s="24"/>
      <c r="O32" s="8"/>
      <c r="P32" s="56"/>
      <c r="Q32" s="8"/>
      <c r="R32" s="9"/>
    </row>
    <row r="33" spans="2:18" ht="15" thickBot="1" x14ac:dyDescent="0.25">
      <c r="D33" s="30" t="s">
        <v>5</v>
      </c>
      <c r="E33" s="37"/>
      <c r="F33" s="42"/>
      <c r="G33" s="3"/>
      <c r="H33" s="3"/>
      <c r="I33" s="50" t="s">
        <v>90</v>
      </c>
      <c r="J33" s="47">
        <v>6582</v>
      </c>
      <c r="K33" s="8"/>
      <c r="L33" s="56"/>
      <c r="M33" s="21"/>
      <c r="N33" s="24"/>
      <c r="O33" s="8"/>
      <c r="P33" s="56"/>
      <c r="Q33" s="8"/>
      <c r="R33" s="9"/>
    </row>
    <row r="34" spans="2:18" ht="15" thickBot="1" x14ac:dyDescent="0.25">
      <c r="B34" s="2"/>
      <c r="D34" s="30" t="s">
        <v>6</v>
      </c>
      <c r="E34" s="37" t="s">
        <v>47</v>
      </c>
      <c r="F34" s="42">
        <v>7378</v>
      </c>
      <c r="G34" s="3"/>
      <c r="H34" s="3"/>
      <c r="I34" s="50" t="s">
        <v>91</v>
      </c>
      <c r="J34" s="47">
        <f>19852/3</f>
        <v>6617.333333333333</v>
      </c>
      <c r="K34" s="8"/>
      <c r="L34" s="56">
        <f>14523/2</f>
        <v>7261.5</v>
      </c>
      <c r="M34" s="21"/>
      <c r="N34" s="24"/>
      <c r="O34" s="8"/>
      <c r="P34" s="56"/>
      <c r="Q34" s="8"/>
      <c r="R34" s="9"/>
    </row>
    <row r="35" spans="2:18" ht="15" thickBot="1" x14ac:dyDescent="0.25">
      <c r="B35" s="2"/>
      <c r="D35" s="30" t="s">
        <v>7</v>
      </c>
      <c r="E35" s="37" t="s">
        <v>48</v>
      </c>
      <c r="F35" s="42">
        <v>8920</v>
      </c>
      <c r="G35" s="3"/>
      <c r="H35" s="3"/>
      <c r="I35" s="50" t="s">
        <v>92</v>
      </c>
      <c r="J35" s="47">
        <v>8531</v>
      </c>
      <c r="K35" s="8"/>
      <c r="L35" s="56"/>
      <c r="M35" s="21"/>
      <c r="N35" s="9"/>
      <c r="O35" s="8"/>
      <c r="P35" s="56"/>
      <c r="Q35" s="8"/>
      <c r="R35" s="9"/>
    </row>
    <row r="36" spans="2:18" ht="15" thickBot="1" x14ac:dyDescent="0.25">
      <c r="B36" s="2"/>
      <c r="D36" s="30" t="s">
        <v>8</v>
      </c>
      <c r="E36" s="37" t="s">
        <v>49</v>
      </c>
      <c r="F36" s="42">
        <v>11857</v>
      </c>
      <c r="G36" s="3"/>
      <c r="H36" s="3"/>
      <c r="I36" s="50"/>
      <c r="J36" s="47"/>
      <c r="K36" s="8"/>
      <c r="L36" s="56"/>
      <c r="M36" s="8"/>
      <c r="N36" s="9"/>
      <c r="O36" s="8"/>
      <c r="P36" s="56"/>
      <c r="Q36" s="8"/>
      <c r="R36" s="9"/>
    </row>
    <row r="37" spans="2:18" ht="15" thickBot="1" x14ac:dyDescent="0.25">
      <c r="B37" s="2"/>
      <c r="D37" s="30" t="s">
        <v>9</v>
      </c>
      <c r="E37" s="37"/>
      <c r="F37" s="42"/>
      <c r="G37" s="3"/>
      <c r="H37" s="3"/>
      <c r="I37" s="50" t="s">
        <v>16</v>
      </c>
      <c r="J37" s="47">
        <f>18220/2</f>
        <v>9110</v>
      </c>
      <c r="K37" s="8"/>
      <c r="L37" s="56"/>
      <c r="M37" s="21"/>
      <c r="N37" s="9"/>
      <c r="O37" s="8"/>
      <c r="P37" s="56"/>
      <c r="Q37" s="8"/>
      <c r="R37" s="9"/>
    </row>
    <row r="38" spans="2:18" ht="15" thickBot="1" x14ac:dyDescent="0.25">
      <c r="B38" s="2"/>
      <c r="D38" s="30" t="s">
        <v>10</v>
      </c>
      <c r="E38" s="37"/>
      <c r="F38" s="42"/>
      <c r="G38" s="3"/>
      <c r="H38" s="3"/>
      <c r="I38" s="50"/>
      <c r="J38" s="47"/>
      <c r="K38" s="8"/>
      <c r="L38" s="56"/>
      <c r="M38" s="21"/>
      <c r="N38" s="9"/>
      <c r="O38" s="8"/>
      <c r="P38" s="56"/>
      <c r="Q38" s="8"/>
      <c r="R38" s="9"/>
    </row>
    <row r="39" spans="2:18" ht="15" thickBot="1" x14ac:dyDescent="0.25">
      <c r="B39" s="2"/>
      <c r="D39" s="30" t="s">
        <v>11</v>
      </c>
      <c r="E39" s="37"/>
      <c r="F39" s="42"/>
      <c r="G39" s="3"/>
      <c r="H39" s="3"/>
      <c r="I39" s="50"/>
      <c r="J39" s="47">
        <v>14400</v>
      </c>
      <c r="K39" s="8"/>
      <c r="L39" s="56"/>
      <c r="M39" s="21"/>
      <c r="N39" s="9"/>
      <c r="O39" s="8"/>
      <c r="P39" s="56"/>
      <c r="Q39" s="8"/>
      <c r="R39" s="9"/>
    </row>
    <row r="40" spans="2:18" ht="15" thickBot="1" x14ac:dyDescent="0.25">
      <c r="D40" s="33"/>
      <c r="E40" s="37"/>
      <c r="F40" s="42"/>
      <c r="G40" s="3"/>
      <c r="H40" s="3"/>
      <c r="I40" s="50"/>
      <c r="J40" s="47"/>
      <c r="K40" s="8"/>
      <c r="L40" s="56"/>
      <c r="M40" s="21"/>
      <c r="N40" s="9"/>
      <c r="O40" s="8"/>
      <c r="P40" s="56"/>
      <c r="Q40" s="8"/>
      <c r="R40" s="9"/>
    </row>
    <row r="41" spans="2:18" ht="15.75" thickBot="1" x14ac:dyDescent="0.3">
      <c r="D41" s="8"/>
      <c r="E41" s="36"/>
      <c r="F41" s="44"/>
      <c r="G41" s="5"/>
      <c r="H41" s="5"/>
      <c r="I41" s="49"/>
      <c r="J41" s="48"/>
      <c r="K41" s="17" t="s">
        <v>23</v>
      </c>
      <c r="L41" s="58"/>
      <c r="M41" s="19"/>
      <c r="N41" s="9"/>
      <c r="O41" s="8"/>
      <c r="P41" s="56"/>
      <c r="Q41" s="8"/>
      <c r="R41" s="9"/>
    </row>
    <row r="42" spans="2:18" ht="15.75" thickBot="1" x14ac:dyDescent="0.3">
      <c r="D42" s="20" t="s">
        <v>15</v>
      </c>
      <c r="E42" s="36" t="s">
        <v>30</v>
      </c>
      <c r="F42" s="44"/>
      <c r="G42" s="5"/>
      <c r="H42" s="5"/>
      <c r="I42" s="49" t="s">
        <v>17</v>
      </c>
      <c r="J42" s="48"/>
      <c r="K42" s="17" t="s">
        <v>1</v>
      </c>
      <c r="L42" s="58"/>
      <c r="M42" s="19" t="s">
        <v>46</v>
      </c>
      <c r="N42" s="9"/>
      <c r="O42" s="8"/>
      <c r="P42" s="56"/>
      <c r="Q42" s="8"/>
      <c r="R42" s="9"/>
    </row>
    <row r="43" spans="2:18" x14ac:dyDescent="0.2">
      <c r="D43" s="30" t="s">
        <v>5</v>
      </c>
      <c r="E43" s="37"/>
      <c r="F43" s="42">
        <v>5500</v>
      </c>
      <c r="G43" s="3"/>
      <c r="H43" s="3"/>
      <c r="I43" s="50" t="s">
        <v>93</v>
      </c>
      <c r="J43" s="47">
        <v>7275</v>
      </c>
      <c r="K43" s="8"/>
      <c r="L43" s="56"/>
      <c r="M43" s="8"/>
      <c r="N43" s="9"/>
      <c r="O43" s="8"/>
      <c r="P43" s="56"/>
      <c r="Q43" s="8"/>
      <c r="R43" s="9"/>
    </row>
    <row r="44" spans="2:18" x14ac:dyDescent="0.2">
      <c r="D44" s="30" t="s">
        <v>6</v>
      </c>
      <c r="E44" s="37" t="s">
        <v>50</v>
      </c>
      <c r="F44" s="42">
        <v>7500</v>
      </c>
      <c r="G44" s="3"/>
      <c r="H44" s="3"/>
      <c r="I44" s="50"/>
      <c r="J44" s="29"/>
      <c r="K44" s="8"/>
      <c r="L44" s="56"/>
      <c r="M44" s="59">
        <v>8000</v>
      </c>
      <c r="N44" s="9"/>
      <c r="O44" s="8"/>
      <c r="P44" s="56"/>
      <c r="Q44" s="8"/>
      <c r="R44" s="9"/>
    </row>
    <row r="45" spans="2:18" x14ac:dyDescent="0.2">
      <c r="D45" s="30" t="s">
        <v>7</v>
      </c>
      <c r="E45" s="37"/>
      <c r="F45" s="42"/>
      <c r="G45" s="3"/>
      <c r="H45" s="3"/>
      <c r="I45" s="50"/>
      <c r="J45" s="29"/>
      <c r="K45" s="8"/>
      <c r="L45" s="56"/>
      <c r="M45" s="59">
        <v>9250</v>
      </c>
      <c r="N45" s="9"/>
      <c r="O45" s="8"/>
      <c r="P45" s="56"/>
      <c r="Q45" s="8"/>
      <c r="R45" s="9"/>
    </row>
    <row r="46" spans="2:18" x14ac:dyDescent="0.2">
      <c r="D46" s="30" t="s">
        <v>8</v>
      </c>
      <c r="E46" s="37"/>
      <c r="F46" s="42"/>
      <c r="G46" s="3"/>
      <c r="H46" s="3"/>
      <c r="I46" s="50"/>
      <c r="J46" s="29"/>
      <c r="K46" s="8">
        <v>9100</v>
      </c>
      <c r="L46" s="56"/>
      <c r="M46" s="59">
        <v>10500</v>
      </c>
      <c r="N46" s="9"/>
      <c r="O46" s="8"/>
      <c r="P46" s="56"/>
      <c r="Q46" s="8"/>
      <c r="R46" s="9"/>
    </row>
    <row r="47" spans="2:18" x14ac:dyDescent="0.2">
      <c r="D47" s="30" t="s">
        <v>9</v>
      </c>
      <c r="E47" s="37"/>
      <c r="F47" s="42"/>
      <c r="G47" s="3"/>
      <c r="H47" s="3"/>
      <c r="I47" s="50"/>
      <c r="J47" s="29"/>
      <c r="K47" s="8"/>
      <c r="L47" s="56"/>
      <c r="M47" s="8"/>
      <c r="N47" s="9"/>
      <c r="O47" s="8"/>
      <c r="P47" s="56"/>
      <c r="Q47" s="8"/>
      <c r="R47" s="9"/>
    </row>
    <row r="48" spans="2:18" x14ac:dyDescent="0.2">
      <c r="D48" s="30" t="s">
        <v>10</v>
      </c>
      <c r="E48" s="37"/>
      <c r="F48" s="42"/>
      <c r="G48" s="3"/>
      <c r="H48" s="3"/>
      <c r="I48" s="50"/>
      <c r="J48" s="29"/>
      <c r="K48" s="8"/>
      <c r="L48" s="9"/>
      <c r="M48" s="8"/>
      <c r="N48" s="9"/>
      <c r="O48" s="8"/>
      <c r="P48" s="9"/>
      <c r="Q48" s="8"/>
      <c r="R48" s="9"/>
    </row>
    <row r="49" spans="4:18" x14ac:dyDescent="0.2">
      <c r="D49" s="30" t="s">
        <v>11</v>
      </c>
      <c r="E49" s="37"/>
      <c r="F49" s="42"/>
      <c r="G49" s="3"/>
      <c r="H49" s="3"/>
      <c r="I49" s="50"/>
      <c r="J49" s="32"/>
      <c r="K49" s="8">
        <v>10100</v>
      </c>
      <c r="L49" s="9"/>
      <c r="M49" s="8"/>
      <c r="N49" s="9"/>
      <c r="O49" s="8"/>
      <c r="P49" s="9"/>
      <c r="Q49" s="8"/>
      <c r="R49" s="9"/>
    </row>
    <row r="50" spans="4:18" ht="15" x14ac:dyDescent="0.25">
      <c r="D50" s="34" t="s">
        <v>69</v>
      </c>
      <c r="E50" s="38"/>
      <c r="F50" s="43"/>
      <c r="G50" s="18"/>
      <c r="H50" s="18"/>
      <c r="I50" s="51"/>
      <c r="J50" s="9"/>
      <c r="K50" s="8"/>
      <c r="L50" s="9"/>
      <c r="M50" s="8"/>
      <c r="N50" s="9"/>
      <c r="O50" s="8"/>
      <c r="P50" s="9"/>
      <c r="Q50" s="8"/>
      <c r="R50" s="9"/>
    </row>
    <row r="51" spans="4:18" x14ac:dyDescent="0.2">
      <c r="D51" s="11" t="s">
        <v>18</v>
      </c>
      <c r="E51" s="39">
        <f>40/117</f>
        <v>0.34188034188034189</v>
      </c>
      <c r="F51" s="43"/>
      <c r="G51" s="18"/>
      <c r="H51" s="18"/>
      <c r="I51" s="52" t="s">
        <v>18</v>
      </c>
      <c r="J51" s="12">
        <f>65/173</f>
        <v>0.37572254335260113</v>
      </c>
      <c r="K51" s="11" t="s">
        <v>18</v>
      </c>
      <c r="L51" s="12">
        <f>27/45</f>
        <v>0.6</v>
      </c>
      <c r="M51" s="11" t="s">
        <v>18</v>
      </c>
      <c r="N51" s="12">
        <f>11/22</f>
        <v>0.5</v>
      </c>
      <c r="O51" s="11" t="s">
        <v>18</v>
      </c>
      <c r="P51" s="12">
        <f>43/46</f>
        <v>0.93478260869565222</v>
      </c>
      <c r="Q51" s="11" t="s">
        <v>18</v>
      </c>
      <c r="R51" s="12">
        <f>15/18</f>
        <v>0.83333333333333337</v>
      </c>
    </row>
    <row r="52" spans="4:18" x14ac:dyDescent="0.2">
      <c r="D52" s="11" t="s">
        <v>19</v>
      </c>
      <c r="E52" s="39">
        <f>11/117</f>
        <v>9.4017094017094016E-2</v>
      </c>
      <c r="F52" s="43"/>
      <c r="G52" s="18"/>
      <c r="H52" s="18"/>
      <c r="I52" s="52" t="s">
        <v>19</v>
      </c>
      <c r="J52" s="12">
        <f>24/173</f>
        <v>0.13872832369942195</v>
      </c>
      <c r="K52" s="11" t="s">
        <v>19</v>
      </c>
      <c r="L52" s="12">
        <f>8/45</f>
        <v>0.17777777777777778</v>
      </c>
      <c r="M52" s="11" t="s">
        <v>19</v>
      </c>
      <c r="N52" s="12">
        <f>3/22</f>
        <v>0.13636363636363635</v>
      </c>
      <c r="O52" s="11" t="s">
        <v>19</v>
      </c>
      <c r="P52" s="12">
        <f>22/46</f>
        <v>0.47826086956521741</v>
      </c>
      <c r="Q52" s="11" t="s">
        <v>19</v>
      </c>
      <c r="R52" s="12">
        <f>1/18</f>
        <v>5.5555555555555552E-2</v>
      </c>
    </row>
    <row r="53" spans="4:18" x14ac:dyDescent="0.2">
      <c r="D53" s="11" t="s">
        <v>20</v>
      </c>
      <c r="E53" s="39">
        <f>14/117</f>
        <v>0.11965811965811966</v>
      </c>
      <c r="F53" s="43"/>
      <c r="G53" s="18"/>
      <c r="H53" s="18"/>
      <c r="I53" s="52" t="s">
        <v>20</v>
      </c>
      <c r="J53" s="12">
        <f>35/173</f>
        <v>0.20231213872832371</v>
      </c>
      <c r="K53" s="11" t="s">
        <v>20</v>
      </c>
      <c r="L53" s="12">
        <f>9/45</f>
        <v>0.2</v>
      </c>
      <c r="M53" s="11" t="s">
        <v>20</v>
      </c>
      <c r="N53" s="12">
        <f>2/22</f>
        <v>9.0909090909090912E-2</v>
      </c>
      <c r="O53" s="11" t="s">
        <v>20</v>
      </c>
      <c r="P53" s="12">
        <f>18/46</f>
        <v>0.39130434782608697</v>
      </c>
      <c r="Q53" s="11" t="s">
        <v>20</v>
      </c>
      <c r="R53" s="12">
        <f>8/18</f>
        <v>0.44444444444444442</v>
      </c>
    </row>
    <row r="54" spans="4:18" x14ac:dyDescent="0.2">
      <c r="D54" s="11" t="s">
        <v>21</v>
      </c>
      <c r="E54" s="39">
        <f>57/117</f>
        <v>0.48717948717948717</v>
      </c>
      <c r="F54" s="43"/>
      <c r="G54" s="18"/>
      <c r="H54" s="18"/>
      <c r="I54" s="52" t="s">
        <v>21</v>
      </c>
      <c r="J54" s="12">
        <f>73/173</f>
        <v>0.42196531791907516</v>
      </c>
      <c r="K54" s="11" t="s">
        <v>21</v>
      </c>
      <c r="L54" s="12">
        <f>22/45</f>
        <v>0.48888888888888887</v>
      </c>
      <c r="M54" s="11" t="s">
        <v>21</v>
      </c>
      <c r="N54" s="12">
        <f>11/22</f>
        <v>0.5</v>
      </c>
      <c r="O54" s="11" t="s">
        <v>21</v>
      </c>
      <c r="P54" s="12">
        <f>26/46</f>
        <v>0.56521739130434778</v>
      </c>
      <c r="Q54" s="11" t="s">
        <v>21</v>
      </c>
      <c r="R54" s="12">
        <f>6/18</f>
        <v>0.33333333333333331</v>
      </c>
    </row>
    <row r="55" spans="4:18" ht="15" thickBot="1" x14ac:dyDescent="0.25">
      <c r="D55" s="13" t="s">
        <v>22</v>
      </c>
      <c r="E55" s="40">
        <f>11/117</f>
        <v>9.4017094017094016E-2</v>
      </c>
      <c r="F55" s="45"/>
      <c r="G55" s="35"/>
      <c r="H55" s="35"/>
      <c r="I55" s="53" t="s">
        <v>22</v>
      </c>
      <c r="J55" s="14">
        <f>20/173</f>
        <v>0.11560693641618497</v>
      </c>
      <c r="K55" s="13" t="s">
        <v>22</v>
      </c>
      <c r="L55" s="14">
        <f>4/45</f>
        <v>8.8888888888888892E-2</v>
      </c>
      <c r="M55" s="13" t="s">
        <v>22</v>
      </c>
      <c r="N55" s="14">
        <f>1/22</f>
        <v>4.5454545454545456E-2</v>
      </c>
      <c r="O55" s="13" t="s">
        <v>22</v>
      </c>
      <c r="P55" s="14">
        <f>15/46</f>
        <v>0.32608695652173914</v>
      </c>
      <c r="Q55" s="13" t="s">
        <v>22</v>
      </c>
      <c r="R55" s="14">
        <f>3/18</f>
        <v>0.16666666666666666</v>
      </c>
    </row>
    <row r="57" spans="4:18" x14ac:dyDescent="0.2">
      <c r="D57" s="1" t="s">
        <v>51</v>
      </c>
    </row>
    <row r="58" spans="4:18" x14ac:dyDescent="0.2">
      <c r="D58" s="4" t="s">
        <v>53</v>
      </c>
      <c r="E58" s="41" t="s">
        <v>52</v>
      </c>
      <c r="F58" s="46">
        <v>7570</v>
      </c>
    </row>
  </sheetData>
  <sortState xmlns:xlrd2="http://schemas.microsoft.com/office/spreadsheetml/2017/richdata2" ref="C7:C12">
    <sortCondition ref="C7:C12"/>
  </sortState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2022-06-13T21:38:24Z</dcterms:created>
  <dcterms:modified xsi:type="dcterms:W3CDTF">2022-07-20T09:43:12Z</dcterms:modified>
</cp:coreProperties>
</file>