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4" xfId="0" applyAlignment="1" applyFont="1" applyNumberFormat="1">
      <alignment horizontal="center" vertical="center"/>
    </xf>
    <xf borderId="0" fillId="0" fontId="1" numFmtId="10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tr">
        <f>IFERROR(__xludf.DUMMYFUNCTION("IMPORTHTML(""https://finance.themarker.com/indices"",""table"",1)"),"שם נייר")</f>
        <v>שם נייר</v>
      </c>
      <c r="B1" s="1" t="str">
        <f>IFERROR(__xludf.DUMMYFUNCTION("""COMPUTED_VALUE"""),"שער אחרון")</f>
        <v>שער אחרון</v>
      </c>
      <c r="C1" s="1" t="str">
        <f>IFERROR(__xludf.DUMMYFUNCTION("""COMPUTED_VALUE"""),"% שינוי")</f>
        <v>% שינוי</v>
      </c>
      <c r="D1" s="1" t="str">
        <f>IFERROR(__xludf.DUMMYFUNCTION("""COMPUTED_VALUE"""),"תשואה שבועית")</f>
        <v>תשואה שבועית</v>
      </c>
      <c r="E1" s="1" t="str">
        <f>IFERROR(__xludf.DUMMYFUNCTION("""COMPUTED_VALUE"""),"תשואה חודשית")</f>
        <v>תשואה חודשית</v>
      </c>
      <c r="F1" s="1" t="str">
        <f>IFERROR(__xludf.DUMMYFUNCTION("""COMPUTED_VALUE"""),"תשואה רבעונית")</f>
        <v>תשואה רבעונית</v>
      </c>
      <c r="G1" s="1" t="str">
        <f>IFERROR(__xludf.DUMMYFUNCTION("""COMPUTED_VALUE"""),"תשואה שנתית")</f>
        <v>תשואה שנתית</v>
      </c>
      <c r="H1" s="1" t="str">
        <f>IFERROR(__xludf.DUMMYFUNCTION("""COMPUTED_VALUE"""),"תשואה 3 שנים")</f>
        <v>תשואה 3 שנים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 t="str">
        <f>IFERROR(__xludf.DUMMYFUNCTION("""COMPUTED_VALUE"""),"מניות כללי")</f>
        <v>מניות כללי</v>
      </c>
      <c r="B2" s="2">
        <f>IFERROR(__xludf.DUMMYFUNCTION("""COMPUTED_VALUE"""),1438.95)</f>
        <v>1438.95</v>
      </c>
      <c r="C2" s="1" t="str">
        <f>IFERROR(__xludf.DUMMYFUNCTION("""COMPUTED_VALUE"""),"+ 0.15%")</f>
        <v>+ 0.15%</v>
      </c>
      <c r="D2" s="1" t="str">
        <f>IFERROR(__xludf.DUMMYFUNCTION("""COMPUTED_VALUE"""),"+ 2.32%")</f>
        <v>+ 2.32%</v>
      </c>
      <c r="E2" s="1" t="str">
        <f>IFERROR(__xludf.DUMMYFUNCTION("""COMPUTED_VALUE"""),"+ 5.49%")</f>
        <v>+ 5.49%</v>
      </c>
      <c r="F2" s="1" t="str">
        <f>IFERROR(__xludf.DUMMYFUNCTION("""COMPUTED_VALUE"""),"+ 5.91%")</f>
        <v>+ 5.91%</v>
      </c>
      <c r="G2" s="3">
        <f>IFERROR(__xludf.DUMMYFUNCTION("""COMPUTED_VALUE"""),-0.1042)</f>
        <v>-0.1042</v>
      </c>
      <c r="H2" s="1" t="str">
        <f>IFERROR(__xludf.DUMMYFUNCTION("""COMPUTED_VALUE"""),"+ 29.70%")</f>
        <v>+ 29.70%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 t="str">
        <f>IFERROR(__xludf.DUMMYFUNCTION("""COMPUTED_VALUE"""),"ת""א 35")</f>
        <v>ת"א 35</v>
      </c>
      <c r="B3" s="2">
        <f>IFERROR(__xludf.DUMMYFUNCTION("""COMPUTED_VALUE"""),1888.36)</f>
        <v>1888.36</v>
      </c>
      <c r="C3" s="1" t="str">
        <f>IFERROR(__xludf.DUMMYFUNCTION("""COMPUTED_VALUE"""),"+ 0.06%")</f>
        <v>+ 0.06%</v>
      </c>
      <c r="D3" s="1" t="str">
        <f>IFERROR(__xludf.DUMMYFUNCTION("""COMPUTED_VALUE"""),"+ 2.02%")</f>
        <v>+ 2.02%</v>
      </c>
      <c r="E3" s="1" t="str">
        <f>IFERROR(__xludf.DUMMYFUNCTION("""COMPUTED_VALUE"""),"+ 6.67%")</f>
        <v>+ 6.67%</v>
      </c>
      <c r="F3" s="1" t="str">
        <f>IFERROR(__xludf.DUMMYFUNCTION("""COMPUTED_VALUE"""),"+ 4.75%")</f>
        <v>+ 4.75%</v>
      </c>
      <c r="G3" s="3">
        <f>IFERROR(__xludf.DUMMYFUNCTION("""COMPUTED_VALUE"""),-0.0753)</f>
        <v>-0.0753</v>
      </c>
      <c r="H3" s="1" t="str">
        <f>IFERROR(__xludf.DUMMYFUNCTION("""COMPUTED_VALUE"""),"+ 33.80%")</f>
        <v>+ 33.80%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 t="str">
        <f>IFERROR(__xludf.DUMMYFUNCTION("""COMPUTED_VALUE"""),"ת""א 125")</f>
        <v>ת"א 125</v>
      </c>
      <c r="B4" s="2">
        <f>IFERROR(__xludf.DUMMYFUNCTION("""COMPUTED_VALUE"""),1912.71)</f>
        <v>1912.71</v>
      </c>
      <c r="C4" s="1" t="str">
        <f>IFERROR(__xludf.DUMMYFUNCTION("""COMPUTED_VALUE"""),"+ 0.20%")</f>
        <v>+ 0.20%</v>
      </c>
      <c r="D4" s="1" t="str">
        <f>IFERROR(__xludf.DUMMYFUNCTION("""COMPUTED_VALUE"""),"+ 2.42%")</f>
        <v>+ 2.42%</v>
      </c>
      <c r="E4" s="1" t="str">
        <f>IFERROR(__xludf.DUMMYFUNCTION("""COMPUTED_VALUE"""),"+ 6.21%")</f>
        <v>+ 6.21%</v>
      </c>
      <c r="F4" s="1" t="str">
        <f>IFERROR(__xludf.DUMMYFUNCTION("""COMPUTED_VALUE"""),"+ 5.60%")</f>
        <v>+ 5.60%</v>
      </c>
      <c r="G4" s="3">
        <f>IFERROR(__xludf.DUMMYFUNCTION("""COMPUTED_VALUE"""),-0.0864)</f>
        <v>-0.0864</v>
      </c>
      <c r="H4" s="1" t="str">
        <f>IFERROR(__xludf.DUMMYFUNCTION("""COMPUTED_VALUE"""),"+ 33.74%")</f>
        <v>+ 33.74%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 t="str">
        <f>IFERROR(__xludf.DUMMYFUNCTION("""COMPUTED_VALUE"""),"ת""א בנקים 5")</f>
        <v>ת"א בנקים 5</v>
      </c>
      <c r="B5" s="2">
        <f>IFERROR(__xludf.DUMMYFUNCTION("""COMPUTED_VALUE"""),3498.69)</f>
        <v>3498.69</v>
      </c>
      <c r="C5" s="3">
        <f>IFERROR(__xludf.DUMMYFUNCTION("""COMPUTED_VALUE"""),-0.0035)</f>
        <v>-0.0035</v>
      </c>
      <c r="D5" s="3">
        <f>IFERROR(__xludf.DUMMYFUNCTION("""COMPUTED_VALUE"""),-0.0023)</f>
        <v>-0.0023</v>
      </c>
      <c r="E5" s="1" t="str">
        <f>IFERROR(__xludf.DUMMYFUNCTION("""COMPUTED_VALUE"""),"+ 3.69%")</f>
        <v>+ 3.69%</v>
      </c>
      <c r="F5" s="1" t="str">
        <f>IFERROR(__xludf.DUMMYFUNCTION("""COMPUTED_VALUE"""),"+ 2.13%")</f>
        <v>+ 2.13%</v>
      </c>
      <c r="G5" s="3">
        <f>IFERROR(__xludf.DUMMYFUNCTION("""COMPUTED_VALUE"""),-0.0053)</f>
        <v>-0.0053</v>
      </c>
      <c r="H5" s="1" t="str">
        <f>IFERROR(__xludf.DUMMYFUNCTION("""COMPUTED_VALUE"""),"+ 92.56%")</f>
        <v>+ 92.56%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 t="str">
        <f>IFERROR(__xludf.DUMMYFUNCTION("""COMPUTED_VALUE"""),"ת""א 90")</f>
        <v>ת"א 90</v>
      </c>
      <c r="B6" s="2">
        <f>IFERROR(__xludf.DUMMYFUNCTION("""COMPUTED_VALUE"""),2028.75)</f>
        <v>2028.75</v>
      </c>
      <c r="C6" s="1" t="str">
        <f>IFERROR(__xludf.DUMMYFUNCTION("""COMPUTED_VALUE"""),"+ 0.56%")</f>
        <v>+ 0.56%</v>
      </c>
      <c r="D6" s="1" t="str">
        <f>IFERROR(__xludf.DUMMYFUNCTION("""COMPUTED_VALUE"""),"+ 3.64%")</f>
        <v>+ 3.64%</v>
      </c>
      <c r="E6" s="1" t="str">
        <f>IFERROR(__xludf.DUMMYFUNCTION("""COMPUTED_VALUE"""),"+ 5.15%")</f>
        <v>+ 5.15%</v>
      </c>
      <c r="F6" s="1" t="str">
        <f>IFERROR(__xludf.DUMMYFUNCTION("""COMPUTED_VALUE"""),"+ 7.47%")</f>
        <v>+ 7.47%</v>
      </c>
      <c r="G6" s="3">
        <f>IFERROR(__xludf.DUMMYFUNCTION("""COMPUTED_VALUE"""),-0.1205)</f>
        <v>-0.1205</v>
      </c>
      <c r="H6" s="1" t="str">
        <f>IFERROR(__xludf.DUMMYFUNCTION("""COMPUTED_VALUE"""),"+ 40.84%")</f>
        <v>+ 40.84%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 t="str">
        <f>IFERROR(__xludf.DUMMYFUNCTION("""COMPUTED_VALUE"""),"ביומד")</f>
        <v>ביומד</v>
      </c>
      <c r="B7" s="1">
        <f>IFERROR(__xludf.DUMMYFUNCTION("""COMPUTED_VALUE"""),118.0)</f>
        <v>118</v>
      </c>
      <c r="C7" s="1" t="str">
        <f>IFERROR(__xludf.DUMMYFUNCTION("""COMPUTED_VALUE"""),"+ 0.08%")</f>
        <v>+ 0.08%</v>
      </c>
      <c r="D7" s="1" t="str">
        <f>IFERROR(__xludf.DUMMYFUNCTION("""COMPUTED_VALUE"""),"+ 0.08%")</f>
        <v>+ 0.08%</v>
      </c>
      <c r="E7" s="3">
        <f>IFERROR(__xludf.DUMMYFUNCTION("""COMPUTED_VALUE"""),-5.0E-4)</f>
        <v>-0.0005</v>
      </c>
      <c r="F7" s="1" t="str">
        <f>IFERROR(__xludf.DUMMYFUNCTION("""COMPUTED_VALUE"""),"+ 1.66%")</f>
        <v>+ 1.66%</v>
      </c>
      <c r="G7" s="3">
        <f>IFERROR(__xludf.DUMMYFUNCTION("""COMPUTED_VALUE"""),-0.337)</f>
        <v>-0.337</v>
      </c>
      <c r="H7" s="3">
        <f>IFERROR(__xludf.DUMMYFUNCTION("""COMPUTED_VALUE"""),-0.5426)</f>
        <v>-0.5426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 t="str">
        <f>IFERROR(__xludf.DUMMYFUNCTION("""COMPUTED_VALUE"""),"ת""א גלובל בלוטק")</f>
        <v>ת"א גלובל בלוטק</v>
      </c>
      <c r="B8" s="1">
        <f>IFERROR(__xludf.DUMMYFUNCTION("""COMPUTED_VALUE"""),384.67)</f>
        <v>384.67</v>
      </c>
      <c r="C8" s="1" t="str">
        <f>IFERROR(__xludf.DUMMYFUNCTION("""COMPUTED_VALUE"""),"+ 0.17%")</f>
        <v>+ 0.17%</v>
      </c>
      <c r="D8" s="1" t="str">
        <f>IFERROR(__xludf.DUMMYFUNCTION("""COMPUTED_VALUE"""),"+ 1.77%")</f>
        <v>+ 1.77%</v>
      </c>
      <c r="E8" s="1" t="str">
        <f>IFERROR(__xludf.DUMMYFUNCTION("""COMPUTED_VALUE"""),"+ 4.94%")</f>
        <v>+ 4.94%</v>
      </c>
      <c r="F8" s="1" t="str">
        <f>IFERROR(__xludf.DUMMYFUNCTION("""COMPUTED_VALUE"""),"+ 9.54%")</f>
        <v>+ 9.54%</v>
      </c>
      <c r="G8" s="3">
        <f>IFERROR(__xludf.DUMMYFUNCTION("""COMPUTED_VALUE"""),-0.1208)</f>
        <v>-0.1208</v>
      </c>
      <c r="H8" s="3">
        <f>IFERROR(__xludf.DUMMYFUNCTION("""COMPUTED_VALUE"""),-0.2253)</f>
        <v>-0.2253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 t="str">
        <f>IFERROR(__xludf.DUMMYFUNCTION("""COMPUTED_VALUE"""),"ת""א נדל""ן")</f>
        <v>ת"א נדל"ן</v>
      </c>
      <c r="B9" s="1">
        <f>IFERROR(__xludf.DUMMYFUNCTION("""COMPUTED_VALUE"""),892.74)</f>
        <v>892.74</v>
      </c>
      <c r="C9" s="1" t="str">
        <f>IFERROR(__xludf.DUMMYFUNCTION("""COMPUTED_VALUE"""),"+ 0.26%")</f>
        <v>+ 0.26%</v>
      </c>
      <c r="D9" s="1" t="str">
        <f>IFERROR(__xludf.DUMMYFUNCTION("""COMPUTED_VALUE"""),"+ 3.87%")</f>
        <v>+ 3.87%</v>
      </c>
      <c r="E9" s="1" t="str">
        <f>IFERROR(__xludf.DUMMYFUNCTION("""COMPUTED_VALUE"""),"+ 2.40%")</f>
        <v>+ 2.40%</v>
      </c>
      <c r="F9" s="1" t="str">
        <f>IFERROR(__xludf.DUMMYFUNCTION("""COMPUTED_VALUE"""),"+ 5.51%")</f>
        <v>+ 5.51%</v>
      </c>
      <c r="G9" s="3">
        <f>IFERROR(__xludf.DUMMYFUNCTION("""COMPUTED_VALUE"""),-0.2629)</f>
        <v>-0.2629</v>
      </c>
      <c r="H9" s="1" t="str">
        <f>IFERROR(__xludf.DUMMYFUNCTION("""COMPUTED_VALUE"""),"+ 45.85%")</f>
        <v>+ 45.85%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 t="str">
        <f>IFERROR(__xludf.DUMMYFUNCTION("""COMPUTED_VALUE"""),"דאו ג'ונס 30")</f>
        <v>דאו ג'ונס 30</v>
      </c>
      <c r="B10" s="2">
        <f>IFERROR(__xludf.DUMMYFUNCTION("""COMPUTED_VALUE"""),35281.4)</f>
        <v>35281.4</v>
      </c>
      <c r="C10" s="1" t="str">
        <f>IFERROR(__xludf.DUMMYFUNCTION("""COMPUTED_VALUE"""),"+ 0.30%")</f>
        <v>+ 0.30%</v>
      </c>
      <c r="D10" s="3">
        <f>IFERROR(__xludf.DUMMYFUNCTION("""COMPUTED_VALUE"""),-0.0045)</f>
        <v>-0.0045</v>
      </c>
      <c r="E10" s="1" t="str">
        <f>IFERROR(__xludf.DUMMYFUNCTION("""COMPUTED_VALUE"""),"+ 4.12%")</f>
        <v>+ 4.12%</v>
      </c>
      <c r="F10" s="1" t="str">
        <f>IFERROR(__xludf.DUMMYFUNCTION("""COMPUTED_VALUE"""),"+ 4.65%")</f>
        <v>+ 4.65%</v>
      </c>
      <c r="G10" s="1" t="str">
        <f>IFERROR(__xludf.DUMMYFUNCTION("""COMPUTED_VALUE"""),"+ 7.17%")</f>
        <v>+ 7.17%</v>
      </c>
      <c r="H10" s="1" t="str">
        <f>IFERROR(__xludf.DUMMYFUNCTION("""COMPUTED_VALUE"""),"+ 28.03%")</f>
        <v>+ 28.03%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 t="str">
        <f>IFERROR(__xludf.DUMMYFUNCTION("""COMPUTED_VALUE"""),"נאסד""ק")</f>
        <v>נאסד"ק</v>
      </c>
      <c r="B11" s="2">
        <f>IFERROR(__xludf.DUMMYFUNCTION("""COMPUTED_VALUE"""),13644.85)</f>
        <v>13644.85</v>
      </c>
      <c r="C11" s="3">
        <f>IFERROR(__xludf.DUMMYFUNCTION("""COMPUTED_VALUE"""),-0.0068)</f>
        <v>-0.0068</v>
      </c>
      <c r="D11" s="3">
        <f>IFERROR(__xludf.DUMMYFUNCTION("""COMPUTED_VALUE"""),-0.018)</f>
        <v>-0.018</v>
      </c>
      <c r="E11" s="1" t="str">
        <f>IFERROR(__xludf.DUMMYFUNCTION("""COMPUTED_VALUE"""),"+ 0.45%")</f>
        <v>+ 0.45%</v>
      </c>
      <c r="F11" s="1" t="str">
        <f>IFERROR(__xludf.DUMMYFUNCTION("""COMPUTED_VALUE"""),"+ 12.66%")</f>
        <v>+ 12.66%</v>
      </c>
      <c r="G11" s="1" t="str">
        <f>IFERROR(__xludf.DUMMYFUNCTION("""COMPUTED_VALUE"""),"+ 9.83%")</f>
        <v>+ 9.83%</v>
      </c>
      <c r="H11" s="1" t="str">
        <f>IFERROR(__xludf.DUMMYFUNCTION("""COMPUTED_VALUE"""),"+ 24.62%")</f>
        <v>+ 24.62%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 t="str">
        <f>IFERROR(__xludf.DUMMYFUNCTION("""COMPUTED_VALUE"""),"S&amp;P 500")</f>
        <v>S&amp;P 500</v>
      </c>
      <c r="B12" s="2">
        <f>IFERROR(__xludf.DUMMYFUNCTION("""COMPUTED_VALUE"""),4464.05)</f>
        <v>4464.05</v>
      </c>
      <c r="C12" s="3">
        <f>IFERROR(__xludf.DUMMYFUNCTION("""COMPUTED_VALUE"""),-0.0011)</f>
        <v>-0.0011</v>
      </c>
      <c r="D12" s="3">
        <f>IFERROR(__xludf.DUMMYFUNCTION("""COMPUTED_VALUE"""),-0.0101)</f>
        <v>-0.0101</v>
      </c>
      <c r="E12" s="1" t="str">
        <f>IFERROR(__xludf.DUMMYFUNCTION("""COMPUTED_VALUE"""),"+ 1.56%")</f>
        <v>+ 1.56%</v>
      </c>
      <c r="F12" s="1" t="str">
        <f>IFERROR(__xludf.DUMMYFUNCTION("""COMPUTED_VALUE"""),"+ 8.46%")</f>
        <v>+ 8.46%</v>
      </c>
      <c r="G12" s="1" t="str">
        <f>IFERROR(__xludf.DUMMYFUNCTION("""COMPUTED_VALUE"""),"+ 8.37%")</f>
        <v>+ 8.37%</v>
      </c>
      <c r="H12" s="1" t="str">
        <f>IFERROR(__xludf.DUMMYFUNCTION("""COMPUTED_VALUE"""),"+ 33.31%")</f>
        <v>+ 33.31%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drawing r:id="rId1"/>
</worksheet>
</file>