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בסט\ניסוי\‏‏תיקיה חדשה\ניתוח\סופי\"/>
    </mc:Choice>
  </mc:AlternateContent>
  <xr:revisionPtr revIDLastSave="0" documentId="13_ncr:1_{89DBFAFD-35BC-4051-824C-01F845B4D16B}" xr6:coauthVersionLast="47" xr6:coauthVersionMax="47" xr10:uidLastSave="{00000000-0000-0000-0000-000000000000}"/>
  <bookViews>
    <workbookView xWindow="0" yWindow="0" windowWidth="28800" windowHeight="14235" activeTab="1" xr2:uid="{AD158281-DDE1-44D9-B049-5EE3676B7B55}"/>
  </bookViews>
  <sheets>
    <sheet name="גיליון1" sheetId="1" r:id="rId1"/>
    <sheet name="סימולציה_משופרת" sheetId="2" r:id="rId2"/>
  </sheets>
  <definedNames>
    <definedName name="DepositTable">סימולציה_משופרת!$N$2:$O$11</definedName>
    <definedName name="FirstWeddingMonth">סימולציה_משופרת!$L$7</definedName>
    <definedName name="KidsCount">סימולציה_משופרת!$L$6</definedName>
    <definedName name="LoanAmount">סימולציה_משופרת!$L$3</definedName>
    <definedName name="LoanMonths">סימולציה_משופרת!$L$4</definedName>
    <definedName name="LoanRate">סימולציה_משופרת!$L$2</definedName>
    <definedName name="MarketReturn">סימולציה_משופרת!$L$1</definedName>
    <definedName name="MonthlyPayment">סימולציה_משופרת!$L$11</definedName>
    <definedName name="MonthlyYield">סימולציה_משופרת!$L$10</definedName>
    <definedName name="TaxRate">סימולציה_משופרת!$L$5</definedName>
    <definedName name="WeddingInterval">סימולציה_משופרת!$L$8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8" i="2" l="1"/>
  <c r="C2" i="2"/>
  <c r="D20" i="2" s="1"/>
  <c r="C3" i="2"/>
  <c r="C4" i="2"/>
  <c r="C5" i="2"/>
  <c r="C6" i="2"/>
  <c r="C7" i="2"/>
  <c r="C8" i="2"/>
  <c r="C9" i="2"/>
  <c r="C10" i="2"/>
  <c r="D109" i="2" s="1"/>
  <c r="C11" i="2"/>
  <c r="C12" i="2"/>
  <c r="C13" i="2"/>
  <c r="C14" i="2"/>
  <c r="D113" i="2" s="1"/>
  <c r="C15" i="2"/>
  <c r="C16" i="2"/>
  <c r="C17" i="2"/>
  <c r="C18" i="2"/>
  <c r="D117" i="2" s="1"/>
  <c r="C19" i="2"/>
  <c r="C20" i="2"/>
  <c r="C21" i="2"/>
  <c r="C22" i="2"/>
  <c r="C23" i="2"/>
  <c r="C24" i="2"/>
  <c r="D121" i="2" s="1"/>
  <c r="C25" i="2"/>
  <c r="C26" i="2"/>
  <c r="D125" i="2" s="1"/>
  <c r="C27" i="2"/>
  <c r="C28" i="2"/>
  <c r="C29" i="2"/>
  <c r="C30" i="2"/>
  <c r="D129" i="2" s="1"/>
  <c r="C31" i="2"/>
  <c r="C32" i="2"/>
  <c r="C33" i="2"/>
  <c r="C34" i="2"/>
  <c r="D133" i="2" s="1"/>
  <c r="C35" i="2"/>
  <c r="C36" i="2"/>
  <c r="C37" i="2"/>
  <c r="C38" i="2"/>
  <c r="C39" i="2"/>
  <c r="C40" i="2"/>
  <c r="D137" i="2" s="1"/>
  <c r="C41" i="2"/>
  <c r="C42" i="2"/>
  <c r="D141" i="2" s="1"/>
  <c r="C43" i="2"/>
  <c r="C44" i="2"/>
  <c r="C45" i="2"/>
  <c r="C46" i="2"/>
  <c r="D145" i="2" s="1"/>
  <c r="C47" i="2"/>
  <c r="C48" i="2"/>
  <c r="C49" i="2"/>
  <c r="C50" i="2"/>
  <c r="D149" i="2" s="1"/>
  <c r="C51" i="2"/>
  <c r="C52" i="2"/>
  <c r="C53" i="2"/>
  <c r="C54" i="2"/>
  <c r="C55" i="2"/>
  <c r="C56" i="2"/>
  <c r="D153" i="2" s="1"/>
  <c r="C57" i="2"/>
  <c r="C58" i="2"/>
  <c r="D157" i="2" s="1"/>
  <c r="C59" i="2"/>
  <c r="C60" i="2"/>
  <c r="C61" i="2"/>
  <c r="C62" i="2"/>
  <c r="D161" i="2" s="1"/>
  <c r="C63" i="2"/>
  <c r="C64" i="2"/>
  <c r="C65" i="2"/>
  <c r="C66" i="2"/>
  <c r="D165" i="2" s="1"/>
  <c r="C67" i="2"/>
  <c r="C68" i="2"/>
  <c r="C69" i="2"/>
  <c r="C70" i="2"/>
  <c r="C71" i="2"/>
  <c r="C72" i="2"/>
  <c r="D169" i="2" s="1"/>
  <c r="C73" i="2"/>
  <c r="C74" i="2"/>
  <c r="D173" i="2" s="1"/>
  <c r="C75" i="2"/>
  <c r="C76" i="2"/>
  <c r="C77" i="2"/>
  <c r="C78" i="2"/>
  <c r="D177" i="2" s="1"/>
  <c r="C79" i="2"/>
  <c r="C80" i="2"/>
  <c r="C81" i="2"/>
  <c r="C82" i="2"/>
  <c r="D181" i="2" s="1"/>
  <c r="C83" i="2"/>
  <c r="C84" i="2"/>
  <c r="C85" i="2"/>
  <c r="C86" i="2"/>
  <c r="C87" i="2"/>
  <c r="C88" i="2"/>
  <c r="C89" i="2"/>
  <c r="C90" i="2"/>
  <c r="D189" i="2" s="1"/>
  <c r="C91" i="2"/>
  <c r="C92" i="2"/>
  <c r="C93" i="2"/>
  <c r="C94" i="2"/>
  <c r="D193" i="2" s="1"/>
  <c r="C95" i="2"/>
  <c r="C96" i="2"/>
  <c r="C97" i="2"/>
  <c r="C98" i="2"/>
  <c r="D197" i="2" s="1"/>
  <c r="C99" i="2"/>
  <c r="C100" i="2"/>
  <c r="C101" i="2"/>
  <c r="C102" i="2"/>
  <c r="C103" i="2"/>
  <c r="C104" i="2"/>
  <c r="D201" i="2" s="1"/>
  <c r="C105" i="2"/>
  <c r="C106" i="2"/>
  <c r="D205" i="2" s="1"/>
  <c r="C107" i="2"/>
  <c r="C108" i="2"/>
  <c r="C109" i="2"/>
  <c r="C110" i="2"/>
  <c r="D209" i="2" s="1"/>
  <c r="C111" i="2"/>
  <c r="C112" i="2"/>
  <c r="C113" i="2"/>
  <c r="C114" i="2"/>
  <c r="D213" i="2" s="1"/>
  <c r="C115" i="2"/>
  <c r="C116" i="2"/>
  <c r="C117" i="2"/>
  <c r="C118" i="2"/>
  <c r="C119" i="2"/>
  <c r="D217" i="2" s="1"/>
  <c r="C120" i="2"/>
  <c r="C121" i="2"/>
  <c r="C122" i="2"/>
  <c r="D221" i="2" s="1"/>
  <c r="C123" i="2"/>
  <c r="C124" i="2"/>
  <c r="C125" i="2"/>
  <c r="C126" i="2"/>
  <c r="D225" i="2" s="1"/>
  <c r="C127" i="2"/>
  <c r="C128" i="2"/>
  <c r="C129" i="2"/>
  <c r="C130" i="2"/>
  <c r="D229" i="2" s="1"/>
  <c r="C131" i="2"/>
  <c r="C132" i="2"/>
  <c r="C133" i="2"/>
  <c r="C134" i="2"/>
  <c r="C135" i="2"/>
  <c r="D233" i="2" s="1"/>
  <c r="C136" i="2"/>
  <c r="C137" i="2"/>
  <c r="C138" i="2"/>
  <c r="D237" i="2" s="1"/>
  <c r="C139" i="2"/>
  <c r="C140" i="2"/>
  <c r="C141" i="2"/>
  <c r="C142" i="2"/>
  <c r="D241" i="2" s="1"/>
  <c r="C143" i="2"/>
  <c r="C144" i="2"/>
  <c r="C145" i="2"/>
  <c r="C146" i="2"/>
  <c r="D245" i="2" s="1"/>
  <c r="C147" i="2"/>
  <c r="C148" i="2"/>
  <c r="C149" i="2"/>
  <c r="C150" i="2"/>
  <c r="C151" i="2"/>
  <c r="D249" i="2" s="1"/>
  <c r="C152" i="2"/>
  <c r="C153" i="2"/>
  <c r="D252" i="2" s="1"/>
  <c r="C154" i="2"/>
  <c r="D253" i="2" s="1"/>
  <c r="C155" i="2"/>
  <c r="C156" i="2"/>
  <c r="C157" i="2"/>
  <c r="D256" i="2" s="1"/>
  <c r="C158" i="2"/>
  <c r="C159" i="2"/>
  <c r="D257" i="2" s="1"/>
  <c r="C160" i="2"/>
  <c r="C161" i="2"/>
  <c r="D260" i="2" s="1"/>
  <c r="C162" i="2"/>
  <c r="D261" i="2" s="1"/>
  <c r="C163" i="2"/>
  <c r="C164" i="2"/>
  <c r="C165" i="2"/>
  <c r="D264" i="2" s="1"/>
  <c r="C166" i="2"/>
  <c r="C167" i="2"/>
  <c r="D265" i="2" s="1"/>
  <c r="C168" i="2"/>
  <c r="C169" i="2"/>
  <c r="D268" i="2" s="1"/>
  <c r="C170" i="2"/>
  <c r="D269" i="2" s="1"/>
  <c r="C171" i="2"/>
  <c r="C172" i="2"/>
  <c r="C173" i="2"/>
  <c r="D272" i="2" s="1"/>
  <c r="C174" i="2"/>
  <c r="C175" i="2"/>
  <c r="D273" i="2" s="1"/>
  <c r="C176" i="2"/>
  <c r="D275" i="2" s="1"/>
  <c r="C177" i="2"/>
  <c r="D276" i="2" s="1"/>
  <c r="C178" i="2"/>
  <c r="D277" i="2" s="1"/>
  <c r="C179" i="2"/>
  <c r="C180" i="2"/>
  <c r="D279" i="2" s="1"/>
  <c r="C181" i="2"/>
  <c r="D280" i="2" s="1"/>
  <c r="C182" i="2"/>
  <c r="D281" i="2" s="1"/>
  <c r="C183" i="2"/>
  <c r="C184" i="2"/>
  <c r="D283" i="2" s="1"/>
  <c r="C185" i="2"/>
  <c r="D284" i="2" s="1"/>
  <c r="C186" i="2"/>
  <c r="D285" i="2" s="1"/>
  <c r="C187" i="2"/>
  <c r="C188" i="2"/>
  <c r="D287" i="2" s="1"/>
  <c r="C189" i="2"/>
  <c r="D288" i="2" s="1"/>
  <c r="C190" i="2"/>
  <c r="D289" i="2" s="1"/>
  <c r="C191" i="2"/>
  <c r="C192" i="2"/>
  <c r="D291" i="2" s="1"/>
  <c r="C193" i="2"/>
  <c r="D292" i="2" s="1"/>
  <c r="C194" i="2"/>
  <c r="D293" i="2" s="1"/>
  <c r="C195" i="2"/>
  <c r="C196" i="2"/>
  <c r="D295" i="2" s="1"/>
  <c r="C197" i="2"/>
  <c r="D296" i="2" s="1"/>
  <c r="C198" i="2"/>
  <c r="D297" i="2" s="1"/>
  <c r="C199" i="2"/>
  <c r="C200" i="2"/>
  <c r="D299" i="2" s="1"/>
  <c r="C201" i="2"/>
  <c r="D300" i="2" s="1"/>
  <c r="C202" i="2"/>
  <c r="D301" i="2" s="1"/>
  <c r="C203" i="2"/>
  <c r="C204" i="2"/>
  <c r="D303" i="2" s="1"/>
  <c r="C205" i="2"/>
  <c r="D304" i="2" s="1"/>
  <c r="C206" i="2"/>
  <c r="D305" i="2" s="1"/>
  <c r="C207" i="2"/>
  <c r="C208" i="2"/>
  <c r="D307" i="2" s="1"/>
  <c r="C209" i="2"/>
  <c r="D308" i="2" s="1"/>
  <c r="C210" i="2"/>
  <c r="D309" i="2" s="1"/>
  <c r="C211" i="2"/>
  <c r="C212" i="2"/>
  <c r="D311" i="2" s="1"/>
  <c r="C213" i="2"/>
  <c r="D312" i="2" s="1"/>
  <c r="C214" i="2"/>
  <c r="D313" i="2" s="1"/>
  <c r="C215" i="2"/>
  <c r="C216" i="2"/>
  <c r="D315" i="2" s="1"/>
  <c r="C217" i="2"/>
  <c r="D316" i="2" s="1"/>
  <c r="C218" i="2"/>
  <c r="D317" i="2" s="1"/>
  <c r="C219" i="2"/>
  <c r="C220" i="2"/>
  <c r="D319" i="2" s="1"/>
  <c r="C221" i="2"/>
  <c r="D320" i="2" s="1"/>
  <c r="C222" i="2"/>
  <c r="D321" i="2" s="1"/>
  <c r="C223" i="2"/>
  <c r="C224" i="2"/>
  <c r="D323" i="2" s="1"/>
  <c r="C225" i="2"/>
  <c r="D324" i="2" s="1"/>
  <c r="C226" i="2"/>
  <c r="D325" i="2" s="1"/>
  <c r="C227" i="2"/>
  <c r="C228" i="2"/>
  <c r="D327" i="2" s="1"/>
  <c r="C229" i="2"/>
  <c r="D328" i="2" s="1"/>
  <c r="C230" i="2"/>
  <c r="D329" i="2" s="1"/>
  <c r="C231" i="2"/>
  <c r="C232" i="2"/>
  <c r="D331" i="2" s="1"/>
  <c r="C233" i="2"/>
  <c r="C234" i="2"/>
  <c r="D333" i="2" s="1"/>
  <c r="C235" i="2"/>
  <c r="C236" i="2"/>
  <c r="D335" i="2" s="1"/>
  <c r="C237" i="2"/>
  <c r="D336" i="2" s="1"/>
  <c r="C238" i="2"/>
  <c r="D337" i="2" s="1"/>
  <c r="C239" i="2"/>
  <c r="C240" i="2"/>
  <c r="D339" i="2" s="1"/>
  <c r="C241" i="2"/>
  <c r="D340" i="2" s="1"/>
  <c r="C242" i="2"/>
  <c r="D341" i="2" s="1"/>
  <c r="C243" i="2"/>
  <c r="C244" i="2"/>
  <c r="D343" i="2" s="1"/>
  <c r="C245" i="2"/>
  <c r="D344" i="2" s="1"/>
  <c r="C246" i="2"/>
  <c r="D345" i="2" s="1"/>
  <c r="C247" i="2"/>
  <c r="C248" i="2"/>
  <c r="D347" i="2" s="1"/>
  <c r="C249" i="2"/>
  <c r="C250" i="2"/>
  <c r="D349" i="2" s="1"/>
  <c r="C251" i="2"/>
  <c r="C252" i="2"/>
  <c r="D351" i="2" s="1"/>
  <c r="C253" i="2"/>
  <c r="D352" i="2" s="1"/>
  <c r="C254" i="2"/>
  <c r="D353" i="2" s="1"/>
  <c r="C255" i="2"/>
  <c r="C256" i="2"/>
  <c r="D355" i="2" s="1"/>
  <c r="C257" i="2"/>
  <c r="D356" i="2" s="1"/>
  <c r="C258" i="2"/>
  <c r="D357" i="2" s="1"/>
  <c r="C259" i="2"/>
  <c r="C260" i="2"/>
  <c r="D359" i="2" s="1"/>
  <c r="C261" i="2"/>
  <c r="D360" i="2" s="1"/>
  <c r="C262" i="2"/>
  <c r="D361" i="2" s="1"/>
  <c r="C263" i="2"/>
  <c r="C264" i="2"/>
  <c r="D363" i="2" s="1"/>
  <c r="C265" i="2"/>
  <c r="C266" i="2"/>
  <c r="D365" i="2" s="1"/>
  <c r="C267" i="2"/>
  <c r="D366" i="2" s="1"/>
  <c r="C268" i="2"/>
  <c r="D367" i="2" s="1"/>
  <c r="C269" i="2"/>
  <c r="C270" i="2"/>
  <c r="D369" i="2" s="1"/>
  <c r="C271" i="2"/>
  <c r="D370" i="2" s="1"/>
  <c r="C272" i="2"/>
  <c r="D371" i="2" s="1"/>
  <c r="C273" i="2"/>
  <c r="C274" i="2"/>
  <c r="D373" i="2" s="1"/>
  <c r="C275" i="2"/>
  <c r="D374" i="2" s="1"/>
  <c r="C276" i="2"/>
  <c r="D375" i="2" s="1"/>
  <c r="C277" i="2"/>
  <c r="C278" i="2"/>
  <c r="D377" i="2" s="1"/>
  <c r="C279" i="2"/>
  <c r="D378" i="2" s="1"/>
  <c r="C280" i="2"/>
  <c r="D379" i="2" s="1"/>
  <c r="C281" i="2"/>
  <c r="C282" i="2"/>
  <c r="D381" i="2" s="1"/>
  <c r="C283" i="2"/>
  <c r="D382" i="2" s="1"/>
  <c r="C284" i="2"/>
  <c r="D383" i="2" s="1"/>
  <c r="C285" i="2"/>
  <c r="C286" i="2"/>
  <c r="D385" i="2" s="1"/>
  <c r="C287" i="2"/>
  <c r="D386" i="2" s="1"/>
  <c r="C288" i="2"/>
  <c r="D387" i="2" s="1"/>
  <c r="C289" i="2"/>
  <c r="C290" i="2"/>
  <c r="D389" i="2" s="1"/>
  <c r="C291" i="2"/>
  <c r="D390" i="2" s="1"/>
  <c r="C292" i="2"/>
  <c r="D391" i="2" s="1"/>
  <c r="C293" i="2"/>
  <c r="C294" i="2"/>
  <c r="D393" i="2" s="1"/>
  <c r="C295" i="2"/>
  <c r="D394" i="2" s="1"/>
  <c r="C296" i="2"/>
  <c r="D395" i="2" s="1"/>
  <c r="C297" i="2"/>
  <c r="C298" i="2"/>
  <c r="D397" i="2" s="1"/>
  <c r="C299" i="2"/>
  <c r="D398" i="2" s="1"/>
  <c r="C300" i="2"/>
  <c r="D399" i="2" s="1"/>
  <c r="C301" i="2"/>
  <c r="C302" i="2"/>
  <c r="D401" i="2" s="1"/>
  <c r="C303" i="2"/>
  <c r="D402" i="2" s="1"/>
  <c r="C304" i="2"/>
  <c r="D403" i="2" s="1"/>
  <c r="C305" i="2"/>
  <c r="C306" i="2"/>
  <c r="D405" i="2" s="1"/>
  <c r="C307" i="2"/>
  <c r="D406" i="2" s="1"/>
  <c r="C308" i="2"/>
  <c r="D407" i="2" s="1"/>
  <c r="C309" i="2"/>
  <c r="C310" i="2"/>
  <c r="D409" i="2" s="1"/>
  <c r="C311" i="2"/>
  <c r="D410" i="2" s="1"/>
  <c r="C312" i="2"/>
  <c r="D411" i="2" s="1"/>
  <c r="C313" i="2"/>
  <c r="C314" i="2"/>
  <c r="D413" i="2" s="1"/>
  <c r="C315" i="2"/>
  <c r="D414" i="2" s="1"/>
  <c r="C316" i="2"/>
  <c r="D415" i="2" s="1"/>
  <c r="C317" i="2"/>
  <c r="C318" i="2"/>
  <c r="D417" i="2" s="1"/>
  <c r="C319" i="2"/>
  <c r="D418" i="2" s="1"/>
  <c r="C320" i="2"/>
  <c r="D419" i="2" s="1"/>
  <c r="C321" i="2"/>
  <c r="C322" i="2"/>
  <c r="D421" i="2" s="1"/>
  <c r="C323" i="2"/>
  <c r="D422" i="2" s="1"/>
  <c r="C324" i="2"/>
  <c r="D423" i="2" s="1"/>
  <c r="C325" i="2"/>
  <c r="C326" i="2"/>
  <c r="D425" i="2" s="1"/>
  <c r="C327" i="2"/>
  <c r="D426" i="2" s="1"/>
  <c r="C328" i="2"/>
  <c r="D427" i="2" s="1"/>
  <c r="C329" i="2"/>
  <c r="C330" i="2"/>
  <c r="D429" i="2" s="1"/>
  <c r="C331" i="2"/>
  <c r="D430" i="2" s="1"/>
  <c r="C332" i="2"/>
  <c r="D428" i="2" s="1"/>
  <c r="C333" i="2"/>
  <c r="C334" i="2"/>
  <c r="D433" i="2" s="1"/>
  <c r="C335" i="2"/>
  <c r="D434" i="2" s="1"/>
  <c r="C336" i="2"/>
  <c r="D435" i="2" s="1"/>
  <c r="C337" i="2"/>
  <c r="C338" i="2"/>
  <c r="D437" i="2" s="1"/>
  <c r="C339" i="2"/>
  <c r="D438" i="2" s="1"/>
  <c r="C340" i="2"/>
  <c r="D439" i="2" s="1"/>
  <c r="C341" i="2"/>
  <c r="C342" i="2"/>
  <c r="D441" i="2" s="1"/>
  <c r="C343" i="2"/>
  <c r="D442" i="2" s="1"/>
  <c r="C344" i="2"/>
  <c r="D440" i="2" s="1"/>
  <c r="C345" i="2"/>
  <c r="C346" i="2"/>
  <c r="D445" i="2" s="1"/>
  <c r="C347" i="2"/>
  <c r="D446" i="2" s="1"/>
  <c r="C348" i="2"/>
  <c r="D447" i="2" s="1"/>
  <c r="C349" i="2"/>
  <c r="C350" i="2"/>
  <c r="D449" i="2" s="1"/>
  <c r="C351" i="2"/>
  <c r="D450" i="2" s="1"/>
  <c r="C352" i="2"/>
  <c r="D451" i="2" s="1"/>
  <c r="C353" i="2"/>
  <c r="C354" i="2"/>
  <c r="D453" i="2" s="1"/>
  <c r="C355" i="2"/>
  <c r="D454" i="2" s="1"/>
  <c r="C356" i="2"/>
  <c r="D452" i="2" s="1"/>
  <c r="C357" i="2"/>
  <c r="C358" i="2"/>
  <c r="D457" i="2" s="1"/>
  <c r="C359" i="2"/>
  <c r="D458" i="2" s="1"/>
  <c r="C360" i="2"/>
  <c r="D459" i="2" s="1"/>
  <c r="C361" i="2"/>
  <c r="C362" i="2"/>
  <c r="D461" i="2" s="1"/>
  <c r="C363" i="2"/>
  <c r="D462" i="2" s="1"/>
  <c r="C364" i="2"/>
  <c r="D463" i="2" s="1"/>
  <c r="C365" i="2"/>
  <c r="C366" i="2"/>
  <c r="D465" i="2" s="1"/>
  <c r="C367" i="2"/>
  <c r="D466" i="2" s="1"/>
  <c r="C368" i="2"/>
  <c r="D464" i="2" s="1"/>
  <c r="C369" i="2"/>
  <c r="C370" i="2"/>
  <c r="D469" i="2" s="1"/>
  <c r="C371" i="2"/>
  <c r="D470" i="2" s="1"/>
  <c r="C372" i="2"/>
  <c r="D471" i="2" s="1"/>
  <c r="C373" i="2"/>
  <c r="C374" i="2"/>
  <c r="D473" i="2" s="1"/>
  <c r="C375" i="2"/>
  <c r="D474" i="2" s="1"/>
  <c r="C376" i="2"/>
  <c r="D475" i="2" s="1"/>
  <c r="C377" i="2"/>
  <c r="C378" i="2"/>
  <c r="D477" i="2" s="1"/>
  <c r="C379" i="2"/>
  <c r="D478" i="2" s="1"/>
  <c r="C380" i="2"/>
  <c r="D476" i="2" s="1"/>
  <c r="C381" i="2"/>
  <c r="C382" i="2"/>
  <c r="D481" i="2" s="1"/>
  <c r="C383" i="2"/>
  <c r="C384" i="2"/>
  <c r="D480" i="2" s="1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L11" i="2"/>
  <c r="L10" i="2"/>
  <c r="E453" i="2" l="1"/>
  <c r="E481" i="2"/>
  <c r="E449" i="2"/>
  <c r="E461" i="2"/>
  <c r="E477" i="2"/>
  <c r="E473" i="2"/>
  <c r="E469" i="2"/>
  <c r="E465" i="2"/>
  <c r="E457" i="2"/>
  <c r="E445" i="2"/>
  <c r="E433" i="2"/>
  <c r="E429" i="2"/>
  <c r="E413" i="2"/>
  <c r="E401" i="2"/>
  <c r="E389" i="2"/>
  <c r="E377" i="2"/>
  <c r="E369" i="2"/>
  <c r="E357" i="2"/>
  <c r="E345" i="2"/>
  <c r="E333" i="2"/>
  <c r="E321" i="2"/>
  <c r="E309" i="2"/>
  <c r="E297" i="2"/>
  <c r="E285" i="2"/>
  <c r="E269" i="2"/>
  <c r="E237" i="2"/>
  <c r="E229" i="2"/>
  <c r="E209" i="2"/>
  <c r="E193" i="2"/>
  <c r="E177" i="2"/>
  <c r="E165" i="2"/>
  <c r="E149" i="2"/>
  <c r="E141" i="2"/>
  <c r="E129" i="2"/>
  <c r="E125" i="2"/>
  <c r="E113" i="2"/>
  <c r="E480" i="2"/>
  <c r="E476" i="2"/>
  <c r="E475" i="2"/>
  <c r="E471" i="2"/>
  <c r="E464" i="2"/>
  <c r="E463" i="2"/>
  <c r="E459" i="2"/>
  <c r="E452" i="2"/>
  <c r="E451" i="2"/>
  <c r="E447" i="2"/>
  <c r="E440" i="2"/>
  <c r="E439" i="2"/>
  <c r="E435" i="2"/>
  <c r="E428" i="2"/>
  <c r="E427" i="2"/>
  <c r="E423" i="2"/>
  <c r="E419" i="2"/>
  <c r="E415" i="2"/>
  <c r="E411" i="2"/>
  <c r="E407" i="2"/>
  <c r="E403" i="2"/>
  <c r="E399" i="2"/>
  <c r="E395" i="2"/>
  <c r="E391" i="2"/>
  <c r="E387" i="2"/>
  <c r="E383" i="2"/>
  <c r="E379" i="2"/>
  <c r="E375" i="2"/>
  <c r="E371" i="2"/>
  <c r="E367" i="2"/>
  <c r="E363" i="2"/>
  <c r="E359" i="2"/>
  <c r="E355" i="2"/>
  <c r="E351" i="2"/>
  <c r="E347" i="2"/>
  <c r="E343" i="2"/>
  <c r="E339" i="2"/>
  <c r="E335" i="2"/>
  <c r="E331" i="2"/>
  <c r="E327" i="2"/>
  <c r="E323" i="2"/>
  <c r="E319" i="2"/>
  <c r="E315" i="2"/>
  <c r="E311" i="2"/>
  <c r="E307" i="2"/>
  <c r="E303" i="2"/>
  <c r="E299" i="2"/>
  <c r="E295" i="2"/>
  <c r="E291" i="2"/>
  <c r="E287" i="2"/>
  <c r="E283" i="2"/>
  <c r="E279" i="2"/>
  <c r="E275" i="2"/>
  <c r="E201" i="2"/>
  <c r="E169" i="2"/>
  <c r="E153" i="2"/>
  <c r="E137" i="2"/>
  <c r="E121" i="2"/>
  <c r="E441" i="2"/>
  <c r="E437" i="2"/>
  <c r="E425" i="2"/>
  <c r="E417" i="2"/>
  <c r="E405" i="2"/>
  <c r="E393" i="2"/>
  <c r="E381" i="2"/>
  <c r="E365" i="2"/>
  <c r="E353" i="2"/>
  <c r="E341" i="2"/>
  <c r="E329" i="2"/>
  <c r="E317" i="2"/>
  <c r="E305" i="2"/>
  <c r="E301" i="2"/>
  <c r="E289" i="2"/>
  <c r="E277" i="2"/>
  <c r="E253" i="2"/>
  <c r="E241" i="2"/>
  <c r="E225" i="2"/>
  <c r="E213" i="2"/>
  <c r="E197" i="2"/>
  <c r="E181" i="2"/>
  <c r="E173" i="2"/>
  <c r="E157" i="2"/>
  <c r="E145" i="2"/>
  <c r="E133" i="2"/>
  <c r="E117" i="2"/>
  <c r="E109" i="2"/>
  <c r="E478" i="2"/>
  <c r="E474" i="2"/>
  <c r="E470" i="2"/>
  <c r="E466" i="2"/>
  <c r="E462" i="2"/>
  <c r="E458" i="2"/>
  <c r="E454" i="2"/>
  <c r="E450" i="2"/>
  <c r="E446" i="2"/>
  <c r="E442" i="2"/>
  <c r="E438" i="2"/>
  <c r="E434" i="2"/>
  <c r="E430" i="2"/>
  <c r="E426" i="2"/>
  <c r="E422" i="2"/>
  <c r="E418" i="2"/>
  <c r="E414" i="2"/>
  <c r="E410" i="2"/>
  <c r="E406" i="2"/>
  <c r="E402" i="2"/>
  <c r="E398" i="2"/>
  <c r="E394" i="2"/>
  <c r="E390" i="2"/>
  <c r="E386" i="2"/>
  <c r="E382" i="2"/>
  <c r="E378" i="2"/>
  <c r="E374" i="2"/>
  <c r="E370" i="2"/>
  <c r="E366" i="2"/>
  <c r="E273" i="2"/>
  <c r="E265" i="2"/>
  <c r="E257" i="2"/>
  <c r="E249" i="2"/>
  <c r="E233" i="2"/>
  <c r="E217" i="2"/>
  <c r="E20" i="2"/>
  <c r="E421" i="2"/>
  <c r="E409" i="2"/>
  <c r="E397" i="2"/>
  <c r="E385" i="2"/>
  <c r="E373" i="2"/>
  <c r="E361" i="2"/>
  <c r="E349" i="2"/>
  <c r="E337" i="2"/>
  <c r="E325" i="2"/>
  <c r="E313" i="2"/>
  <c r="E293" i="2"/>
  <c r="E281" i="2"/>
  <c r="E261" i="2"/>
  <c r="E245" i="2"/>
  <c r="E221" i="2"/>
  <c r="E205" i="2"/>
  <c r="E189" i="2"/>
  <c r="E161" i="2"/>
  <c r="E360" i="2"/>
  <c r="E356" i="2"/>
  <c r="E352" i="2"/>
  <c r="E344" i="2"/>
  <c r="E340" i="2"/>
  <c r="E336" i="2"/>
  <c r="E328" i="2"/>
  <c r="E324" i="2"/>
  <c r="E320" i="2"/>
  <c r="E316" i="2"/>
  <c r="E312" i="2"/>
  <c r="E308" i="2"/>
  <c r="E304" i="2"/>
  <c r="E300" i="2"/>
  <c r="E296" i="2"/>
  <c r="E292" i="2"/>
  <c r="E288" i="2"/>
  <c r="E284" i="2"/>
  <c r="E280" i="2"/>
  <c r="E276" i="2"/>
  <c r="E272" i="2"/>
  <c r="E268" i="2"/>
  <c r="E264" i="2"/>
  <c r="E260" i="2"/>
  <c r="E256" i="2"/>
  <c r="E252" i="2"/>
  <c r="D271" i="2"/>
  <c r="E271" i="2" s="1"/>
  <c r="D259" i="2"/>
  <c r="E259" i="2" s="1"/>
  <c r="D247" i="2"/>
  <c r="E247" i="2" s="1"/>
  <c r="D235" i="2"/>
  <c r="E235" i="2" s="1"/>
  <c r="D223" i="2"/>
  <c r="E223" i="2" s="1"/>
  <c r="D211" i="2"/>
  <c r="E211" i="2" s="1"/>
  <c r="D199" i="2"/>
  <c r="E199" i="2" s="1"/>
  <c r="D187" i="2"/>
  <c r="E187" i="2" s="1"/>
  <c r="D175" i="2"/>
  <c r="E175" i="2" s="1"/>
  <c r="D163" i="2"/>
  <c r="E163" i="2" s="1"/>
  <c r="D143" i="2"/>
  <c r="E143" i="2" s="1"/>
  <c r="D131" i="2"/>
  <c r="E131" i="2" s="1"/>
  <c r="D119" i="2"/>
  <c r="E119" i="2" s="1"/>
  <c r="D115" i="2"/>
  <c r="E115" i="2" s="1"/>
  <c r="D111" i="2"/>
  <c r="E111" i="2" s="1"/>
  <c r="D107" i="2"/>
  <c r="E107" i="2" s="1"/>
  <c r="D103" i="2"/>
  <c r="E103" i="2" s="1"/>
  <c r="D472" i="2"/>
  <c r="E472" i="2" s="1"/>
  <c r="D460" i="2"/>
  <c r="E460" i="2" s="1"/>
  <c r="D448" i="2"/>
  <c r="E448" i="2" s="1"/>
  <c r="D436" i="2"/>
  <c r="E436" i="2" s="1"/>
  <c r="D424" i="2"/>
  <c r="E424" i="2" s="1"/>
  <c r="D420" i="2"/>
  <c r="E420" i="2" s="1"/>
  <c r="D416" i="2"/>
  <c r="E416" i="2" s="1"/>
  <c r="D412" i="2"/>
  <c r="E412" i="2" s="1"/>
  <c r="D408" i="2"/>
  <c r="E408" i="2" s="1"/>
  <c r="D404" i="2"/>
  <c r="E404" i="2" s="1"/>
  <c r="D400" i="2"/>
  <c r="E400" i="2" s="1"/>
  <c r="D396" i="2"/>
  <c r="E396" i="2" s="1"/>
  <c r="D392" i="2"/>
  <c r="E392" i="2" s="1"/>
  <c r="D388" i="2"/>
  <c r="E388" i="2" s="1"/>
  <c r="D384" i="2"/>
  <c r="E384" i="2" s="1"/>
  <c r="D380" i="2"/>
  <c r="E380" i="2" s="1"/>
  <c r="D376" i="2"/>
  <c r="E376" i="2" s="1"/>
  <c r="D372" i="2"/>
  <c r="E372" i="2" s="1"/>
  <c r="D368" i="2"/>
  <c r="E368" i="2" s="1"/>
  <c r="D364" i="2"/>
  <c r="E364" i="2" s="1"/>
  <c r="D348" i="2"/>
  <c r="E348" i="2" s="1"/>
  <c r="D332" i="2"/>
  <c r="E332" i="2" s="1"/>
  <c r="D185" i="2"/>
  <c r="E185" i="2" s="1"/>
  <c r="D105" i="2"/>
  <c r="E105" i="2" s="1"/>
  <c r="D89" i="2"/>
  <c r="E89" i="2" s="1"/>
  <c r="D73" i="2"/>
  <c r="E73" i="2" s="1"/>
  <c r="D57" i="2"/>
  <c r="E57" i="2" s="1"/>
  <c r="D41" i="2"/>
  <c r="E41" i="2" s="1"/>
  <c r="D25" i="2"/>
  <c r="E25" i="2" s="1"/>
  <c r="D263" i="2"/>
  <c r="E263" i="2" s="1"/>
  <c r="D251" i="2"/>
  <c r="E251" i="2" s="1"/>
  <c r="D239" i="2"/>
  <c r="E239" i="2" s="1"/>
  <c r="D231" i="2"/>
  <c r="E231" i="2" s="1"/>
  <c r="D215" i="2"/>
  <c r="E215" i="2" s="1"/>
  <c r="D207" i="2"/>
  <c r="E207" i="2" s="1"/>
  <c r="D195" i="2"/>
  <c r="E195" i="2" s="1"/>
  <c r="D179" i="2"/>
  <c r="E179" i="2" s="1"/>
  <c r="D171" i="2"/>
  <c r="E171" i="2" s="1"/>
  <c r="D155" i="2"/>
  <c r="E155" i="2" s="1"/>
  <c r="D151" i="2"/>
  <c r="E151" i="2" s="1"/>
  <c r="D135" i="2"/>
  <c r="E135" i="2" s="1"/>
  <c r="D127" i="2"/>
  <c r="E127" i="2" s="1"/>
  <c r="D468" i="2"/>
  <c r="E468" i="2" s="1"/>
  <c r="D456" i="2"/>
  <c r="E456" i="2" s="1"/>
  <c r="D444" i="2"/>
  <c r="E444" i="2" s="1"/>
  <c r="D432" i="2"/>
  <c r="E432" i="2" s="1"/>
  <c r="D362" i="2"/>
  <c r="E362" i="2" s="1"/>
  <c r="D354" i="2"/>
  <c r="E354" i="2" s="1"/>
  <c r="D350" i="2"/>
  <c r="E350" i="2" s="1"/>
  <c r="D346" i="2"/>
  <c r="E346" i="2" s="1"/>
  <c r="D342" i="2"/>
  <c r="E342" i="2" s="1"/>
  <c r="D338" i="2"/>
  <c r="E338" i="2" s="1"/>
  <c r="D334" i="2"/>
  <c r="E334" i="2" s="1"/>
  <c r="D330" i="2"/>
  <c r="E330" i="2" s="1"/>
  <c r="D326" i="2"/>
  <c r="E326" i="2" s="1"/>
  <c r="D322" i="2"/>
  <c r="E322" i="2" s="1"/>
  <c r="D318" i="2"/>
  <c r="E318" i="2" s="1"/>
  <c r="D314" i="2"/>
  <c r="E314" i="2" s="1"/>
  <c r="D310" i="2"/>
  <c r="E310" i="2" s="1"/>
  <c r="D306" i="2"/>
  <c r="E306" i="2" s="1"/>
  <c r="D302" i="2"/>
  <c r="E302" i="2" s="1"/>
  <c r="D298" i="2"/>
  <c r="E298" i="2" s="1"/>
  <c r="D294" i="2"/>
  <c r="E294" i="2" s="1"/>
  <c r="D290" i="2"/>
  <c r="E290" i="2" s="1"/>
  <c r="D286" i="2"/>
  <c r="E286" i="2" s="1"/>
  <c r="D282" i="2"/>
  <c r="E282" i="2" s="1"/>
  <c r="D278" i="2"/>
  <c r="E278" i="2" s="1"/>
  <c r="D274" i="2"/>
  <c r="E274" i="2" s="1"/>
  <c r="D270" i="2"/>
  <c r="E270" i="2" s="1"/>
  <c r="D266" i="2"/>
  <c r="E266" i="2" s="1"/>
  <c r="D262" i="2"/>
  <c r="E262" i="2" s="1"/>
  <c r="D258" i="2"/>
  <c r="E258" i="2" s="1"/>
  <c r="D254" i="2"/>
  <c r="E254" i="2" s="1"/>
  <c r="D250" i="2"/>
  <c r="E250" i="2" s="1"/>
  <c r="D246" i="2"/>
  <c r="E246" i="2" s="1"/>
  <c r="D242" i="2"/>
  <c r="E242" i="2" s="1"/>
  <c r="D238" i="2"/>
  <c r="E238" i="2" s="1"/>
  <c r="D234" i="2"/>
  <c r="E234" i="2" s="1"/>
  <c r="D230" i="2"/>
  <c r="E230" i="2" s="1"/>
  <c r="D226" i="2"/>
  <c r="E226" i="2" s="1"/>
  <c r="D222" i="2"/>
  <c r="E222" i="2" s="1"/>
  <c r="D218" i="2"/>
  <c r="E218" i="2" s="1"/>
  <c r="D214" i="2"/>
  <c r="E214" i="2" s="1"/>
  <c r="D210" i="2"/>
  <c r="E210" i="2" s="1"/>
  <c r="D206" i="2"/>
  <c r="E206" i="2" s="1"/>
  <c r="D202" i="2"/>
  <c r="E202" i="2" s="1"/>
  <c r="D198" i="2"/>
  <c r="E198" i="2" s="1"/>
  <c r="D194" i="2"/>
  <c r="E194" i="2" s="1"/>
  <c r="D190" i="2"/>
  <c r="E190" i="2" s="1"/>
  <c r="D186" i="2"/>
  <c r="E186" i="2" s="1"/>
  <c r="D182" i="2"/>
  <c r="E182" i="2" s="1"/>
  <c r="D178" i="2"/>
  <c r="E178" i="2" s="1"/>
  <c r="D174" i="2"/>
  <c r="E174" i="2" s="1"/>
  <c r="D170" i="2"/>
  <c r="E170" i="2" s="1"/>
  <c r="D166" i="2"/>
  <c r="E166" i="2" s="1"/>
  <c r="D162" i="2"/>
  <c r="E162" i="2" s="1"/>
  <c r="D158" i="2"/>
  <c r="E158" i="2" s="1"/>
  <c r="D154" i="2"/>
  <c r="E154" i="2" s="1"/>
  <c r="D150" i="2"/>
  <c r="E150" i="2" s="1"/>
  <c r="D146" i="2"/>
  <c r="E146" i="2" s="1"/>
  <c r="D142" i="2"/>
  <c r="E142" i="2" s="1"/>
  <c r="D138" i="2"/>
  <c r="E138" i="2" s="1"/>
  <c r="D134" i="2"/>
  <c r="E134" i="2" s="1"/>
  <c r="D130" i="2"/>
  <c r="E130" i="2" s="1"/>
  <c r="D126" i="2"/>
  <c r="E126" i="2" s="1"/>
  <c r="D122" i="2"/>
  <c r="E122" i="2" s="1"/>
  <c r="D118" i="2"/>
  <c r="E118" i="2" s="1"/>
  <c r="D114" i="2"/>
  <c r="E114" i="2" s="1"/>
  <c r="D110" i="2"/>
  <c r="E110" i="2" s="1"/>
  <c r="D106" i="2"/>
  <c r="E106" i="2" s="1"/>
  <c r="D102" i="2"/>
  <c r="E102" i="2" s="1"/>
  <c r="D479" i="2"/>
  <c r="E479" i="2" s="1"/>
  <c r="D467" i="2"/>
  <c r="E467" i="2" s="1"/>
  <c r="D455" i="2"/>
  <c r="E455" i="2" s="1"/>
  <c r="D443" i="2"/>
  <c r="E443" i="2" s="1"/>
  <c r="D431" i="2"/>
  <c r="E431" i="2" s="1"/>
  <c r="D101" i="2"/>
  <c r="E101" i="2" s="1"/>
  <c r="D85" i="2"/>
  <c r="E85" i="2" s="1"/>
  <c r="D69" i="2"/>
  <c r="E69" i="2" s="1"/>
  <c r="D53" i="2"/>
  <c r="E53" i="2" s="1"/>
  <c r="D37" i="2"/>
  <c r="E37" i="2" s="1"/>
  <c r="D5" i="2"/>
  <c r="E5" i="2" s="1"/>
  <c r="D2" i="2"/>
  <c r="E2" i="2" s="1"/>
  <c r="D6" i="2"/>
  <c r="E6" i="2" s="1"/>
  <c r="D10" i="2"/>
  <c r="E10" i="2" s="1"/>
  <c r="D14" i="2"/>
  <c r="E14" i="2" s="1"/>
  <c r="D18" i="2"/>
  <c r="E18" i="2" s="1"/>
  <c r="D3" i="2"/>
  <c r="E3" i="2" s="1"/>
  <c r="D7" i="2"/>
  <c r="E7" i="2" s="1"/>
  <c r="D11" i="2"/>
  <c r="E11" i="2" s="1"/>
  <c r="D15" i="2"/>
  <c r="E15" i="2" s="1"/>
  <c r="D19" i="2"/>
  <c r="E19" i="2" s="1"/>
  <c r="D23" i="2"/>
  <c r="E23" i="2" s="1"/>
  <c r="D4" i="2"/>
  <c r="E4" i="2" s="1"/>
  <c r="D13" i="2"/>
  <c r="E13" i="2" s="1"/>
  <c r="D21" i="2"/>
  <c r="E21" i="2" s="1"/>
  <c r="D26" i="2"/>
  <c r="E26" i="2" s="1"/>
  <c r="D30" i="2"/>
  <c r="E30" i="2" s="1"/>
  <c r="D34" i="2"/>
  <c r="E34" i="2" s="1"/>
  <c r="D38" i="2"/>
  <c r="E38" i="2" s="1"/>
  <c r="D42" i="2"/>
  <c r="E42" i="2" s="1"/>
  <c r="D46" i="2"/>
  <c r="E46" i="2" s="1"/>
  <c r="D50" i="2"/>
  <c r="E50" i="2" s="1"/>
  <c r="D54" i="2"/>
  <c r="E54" i="2" s="1"/>
  <c r="D58" i="2"/>
  <c r="E58" i="2" s="1"/>
  <c r="D62" i="2"/>
  <c r="E62" i="2" s="1"/>
  <c r="D66" i="2"/>
  <c r="E66" i="2" s="1"/>
  <c r="D70" i="2"/>
  <c r="E70" i="2" s="1"/>
  <c r="D74" i="2"/>
  <c r="E74" i="2" s="1"/>
  <c r="D78" i="2"/>
  <c r="E78" i="2" s="1"/>
  <c r="D82" i="2"/>
  <c r="E82" i="2" s="1"/>
  <c r="D86" i="2"/>
  <c r="E86" i="2" s="1"/>
  <c r="D90" i="2"/>
  <c r="E90" i="2" s="1"/>
  <c r="D94" i="2"/>
  <c r="E94" i="2" s="1"/>
  <c r="D98" i="2"/>
  <c r="E98" i="2" s="1"/>
  <c r="D8" i="2"/>
  <c r="E8" i="2" s="1"/>
  <c r="D16" i="2"/>
  <c r="E16" i="2" s="1"/>
  <c r="D22" i="2"/>
  <c r="E22" i="2" s="1"/>
  <c r="D27" i="2"/>
  <c r="E27" i="2" s="1"/>
  <c r="D31" i="2"/>
  <c r="E31" i="2" s="1"/>
  <c r="D35" i="2"/>
  <c r="E35" i="2" s="1"/>
  <c r="D39" i="2"/>
  <c r="E39" i="2" s="1"/>
  <c r="D43" i="2"/>
  <c r="E43" i="2" s="1"/>
  <c r="D47" i="2"/>
  <c r="E47" i="2" s="1"/>
  <c r="D51" i="2"/>
  <c r="E51" i="2" s="1"/>
  <c r="D55" i="2"/>
  <c r="E55" i="2" s="1"/>
  <c r="D59" i="2"/>
  <c r="E59" i="2" s="1"/>
  <c r="D63" i="2"/>
  <c r="E63" i="2" s="1"/>
  <c r="D67" i="2"/>
  <c r="E67" i="2" s="1"/>
  <c r="D71" i="2"/>
  <c r="E71" i="2" s="1"/>
  <c r="D75" i="2"/>
  <c r="E75" i="2" s="1"/>
  <c r="D79" i="2"/>
  <c r="E79" i="2" s="1"/>
  <c r="D83" i="2"/>
  <c r="E83" i="2" s="1"/>
  <c r="D87" i="2"/>
  <c r="E87" i="2" s="1"/>
  <c r="D91" i="2"/>
  <c r="E91" i="2" s="1"/>
  <c r="D95" i="2"/>
  <c r="E95" i="2" s="1"/>
  <c r="D99" i="2"/>
  <c r="E99" i="2" s="1"/>
  <c r="D9" i="2"/>
  <c r="E9" i="2" s="1"/>
  <c r="D17" i="2"/>
  <c r="E17" i="2" s="1"/>
  <c r="D24" i="2"/>
  <c r="E24" i="2" s="1"/>
  <c r="D28" i="2"/>
  <c r="E28" i="2" s="1"/>
  <c r="D32" i="2"/>
  <c r="E32" i="2" s="1"/>
  <c r="D36" i="2"/>
  <c r="E36" i="2" s="1"/>
  <c r="D40" i="2"/>
  <c r="E40" i="2" s="1"/>
  <c r="D44" i="2"/>
  <c r="E44" i="2" s="1"/>
  <c r="D48" i="2"/>
  <c r="E48" i="2" s="1"/>
  <c r="D52" i="2"/>
  <c r="E52" i="2" s="1"/>
  <c r="D56" i="2"/>
  <c r="E56" i="2" s="1"/>
  <c r="D60" i="2"/>
  <c r="E60" i="2" s="1"/>
  <c r="D64" i="2"/>
  <c r="E64" i="2" s="1"/>
  <c r="D68" i="2"/>
  <c r="E68" i="2" s="1"/>
  <c r="D72" i="2"/>
  <c r="E72" i="2" s="1"/>
  <c r="D76" i="2"/>
  <c r="E76" i="2" s="1"/>
  <c r="D80" i="2"/>
  <c r="E80" i="2" s="1"/>
  <c r="D84" i="2"/>
  <c r="E84" i="2" s="1"/>
  <c r="D88" i="2"/>
  <c r="E88" i="2" s="1"/>
  <c r="D92" i="2"/>
  <c r="E92" i="2" s="1"/>
  <c r="D96" i="2"/>
  <c r="E96" i="2" s="1"/>
  <c r="D100" i="2"/>
  <c r="E100" i="2" s="1"/>
  <c r="D97" i="2"/>
  <c r="E97" i="2" s="1"/>
  <c r="D81" i="2"/>
  <c r="E81" i="2" s="1"/>
  <c r="D65" i="2"/>
  <c r="E65" i="2" s="1"/>
  <c r="D49" i="2"/>
  <c r="E49" i="2" s="1"/>
  <c r="D33" i="2"/>
  <c r="E33" i="2" s="1"/>
  <c r="D12" i="2"/>
  <c r="E12" i="2" s="1"/>
  <c r="D267" i="2"/>
  <c r="E267" i="2" s="1"/>
  <c r="D255" i="2"/>
  <c r="E255" i="2" s="1"/>
  <c r="D243" i="2"/>
  <c r="E243" i="2" s="1"/>
  <c r="D227" i="2"/>
  <c r="E227" i="2" s="1"/>
  <c r="D219" i="2"/>
  <c r="E219" i="2" s="1"/>
  <c r="D203" i="2"/>
  <c r="E203" i="2" s="1"/>
  <c r="D191" i="2"/>
  <c r="E191" i="2" s="1"/>
  <c r="D183" i="2"/>
  <c r="E183" i="2" s="1"/>
  <c r="D167" i="2"/>
  <c r="E167" i="2" s="1"/>
  <c r="D159" i="2"/>
  <c r="E159" i="2" s="1"/>
  <c r="D147" i="2"/>
  <c r="E147" i="2" s="1"/>
  <c r="D139" i="2"/>
  <c r="E139" i="2" s="1"/>
  <c r="D123" i="2"/>
  <c r="E123" i="2" s="1"/>
  <c r="D358" i="2"/>
  <c r="E358" i="2" s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F311" i="2" s="1"/>
  <c r="F312" i="2" s="1"/>
  <c r="F313" i="2" s="1"/>
  <c r="F314" i="2" s="1"/>
  <c r="F315" i="2" s="1"/>
  <c r="F316" i="2" s="1"/>
  <c r="F317" i="2" s="1"/>
  <c r="F318" i="2" s="1"/>
  <c r="F319" i="2" s="1"/>
  <c r="F320" i="2" s="1"/>
  <c r="F321" i="2" s="1"/>
  <c r="F322" i="2" s="1"/>
  <c r="F323" i="2" s="1"/>
  <c r="F324" i="2" s="1"/>
  <c r="F325" i="2" s="1"/>
  <c r="F326" i="2" s="1"/>
  <c r="F327" i="2" s="1"/>
  <c r="F328" i="2" s="1"/>
  <c r="F329" i="2" s="1"/>
  <c r="F330" i="2" s="1"/>
  <c r="F331" i="2" s="1"/>
  <c r="F332" i="2" s="1"/>
  <c r="F333" i="2" s="1"/>
  <c r="F334" i="2" s="1"/>
  <c r="F335" i="2" s="1"/>
  <c r="F336" i="2" s="1"/>
  <c r="F337" i="2" s="1"/>
  <c r="F338" i="2" s="1"/>
  <c r="F339" i="2" s="1"/>
  <c r="F340" i="2" s="1"/>
  <c r="F341" i="2" s="1"/>
  <c r="F342" i="2" s="1"/>
  <c r="F343" i="2" s="1"/>
  <c r="F344" i="2" s="1"/>
  <c r="F345" i="2" s="1"/>
  <c r="F346" i="2" s="1"/>
  <c r="F347" i="2" s="1"/>
  <c r="F348" i="2" s="1"/>
  <c r="F349" i="2" s="1"/>
  <c r="F350" i="2" s="1"/>
  <c r="F351" i="2" s="1"/>
  <c r="F352" i="2" s="1"/>
  <c r="F353" i="2" s="1"/>
  <c r="F354" i="2" s="1"/>
  <c r="F355" i="2" s="1"/>
  <c r="F356" i="2" s="1"/>
  <c r="F357" i="2" s="1"/>
  <c r="F358" i="2" s="1"/>
  <c r="F359" i="2" s="1"/>
  <c r="F360" i="2" s="1"/>
  <c r="F361" i="2" s="1"/>
  <c r="F362" i="2" s="1"/>
  <c r="F363" i="2" s="1"/>
  <c r="F364" i="2" s="1"/>
  <c r="F365" i="2" s="1"/>
  <c r="F366" i="2" s="1"/>
  <c r="F367" i="2" s="1"/>
  <c r="F368" i="2" s="1"/>
  <c r="F369" i="2" s="1"/>
  <c r="F370" i="2" s="1"/>
  <c r="F371" i="2" s="1"/>
  <c r="F372" i="2" s="1"/>
  <c r="F373" i="2" s="1"/>
  <c r="F374" i="2" s="1"/>
  <c r="F375" i="2" s="1"/>
  <c r="F376" i="2" s="1"/>
  <c r="F377" i="2" s="1"/>
  <c r="F378" i="2" s="1"/>
  <c r="F379" i="2" s="1"/>
  <c r="F380" i="2" s="1"/>
  <c r="F381" i="2" s="1"/>
  <c r="F382" i="2" s="1"/>
  <c r="F383" i="2" s="1"/>
  <c r="F384" i="2" s="1"/>
  <c r="F385" i="2" s="1"/>
  <c r="F386" i="2" s="1"/>
  <c r="F387" i="2" s="1"/>
  <c r="F388" i="2" s="1"/>
  <c r="F389" i="2" s="1"/>
  <c r="F390" i="2" s="1"/>
  <c r="F391" i="2" s="1"/>
  <c r="F392" i="2" s="1"/>
  <c r="F393" i="2" s="1"/>
  <c r="F394" i="2" s="1"/>
  <c r="F395" i="2" s="1"/>
  <c r="F396" i="2" s="1"/>
  <c r="F397" i="2" s="1"/>
  <c r="F398" i="2" s="1"/>
  <c r="F399" i="2" s="1"/>
  <c r="F400" i="2" s="1"/>
  <c r="F401" i="2" s="1"/>
  <c r="F402" i="2" s="1"/>
  <c r="F403" i="2" s="1"/>
  <c r="F404" i="2" s="1"/>
  <c r="F405" i="2" s="1"/>
  <c r="F406" i="2" s="1"/>
  <c r="F407" i="2" s="1"/>
  <c r="F408" i="2" s="1"/>
  <c r="F409" i="2" s="1"/>
  <c r="F410" i="2" s="1"/>
  <c r="F411" i="2" s="1"/>
  <c r="F412" i="2" s="1"/>
  <c r="F413" i="2" s="1"/>
  <c r="F414" i="2" s="1"/>
  <c r="F415" i="2" s="1"/>
  <c r="F416" i="2" s="1"/>
  <c r="F417" i="2" s="1"/>
  <c r="F418" i="2" s="1"/>
  <c r="F419" i="2" s="1"/>
  <c r="F420" i="2" s="1"/>
  <c r="F421" i="2" s="1"/>
  <c r="F422" i="2" s="1"/>
  <c r="F423" i="2" s="1"/>
  <c r="F424" i="2" s="1"/>
  <c r="F425" i="2" s="1"/>
  <c r="F426" i="2" s="1"/>
  <c r="F427" i="2" s="1"/>
  <c r="F428" i="2" s="1"/>
  <c r="F429" i="2" s="1"/>
  <c r="F430" i="2" s="1"/>
  <c r="F431" i="2" s="1"/>
  <c r="F432" i="2" s="1"/>
  <c r="F433" i="2" s="1"/>
  <c r="F434" i="2" s="1"/>
  <c r="F435" i="2" s="1"/>
  <c r="F436" i="2" s="1"/>
  <c r="F437" i="2" s="1"/>
  <c r="F438" i="2" s="1"/>
  <c r="F439" i="2" s="1"/>
  <c r="F440" i="2" s="1"/>
  <c r="F441" i="2" s="1"/>
  <c r="F442" i="2" s="1"/>
  <c r="F443" i="2" s="1"/>
  <c r="F444" i="2" s="1"/>
  <c r="F445" i="2" s="1"/>
  <c r="F446" i="2" s="1"/>
  <c r="F447" i="2" s="1"/>
  <c r="F448" i="2" s="1"/>
  <c r="F449" i="2" s="1"/>
  <c r="F450" i="2" s="1"/>
  <c r="F451" i="2" s="1"/>
  <c r="F452" i="2" s="1"/>
  <c r="F453" i="2" s="1"/>
  <c r="F454" i="2" s="1"/>
  <c r="F455" i="2" s="1"/>
  <c r="F456" i="2" s="1"/>
  <c r="F457" i="2" s="1"/>
  <c r="F458" i="2" s="1"/>
  <c r="F459" i="2" s="1"/>
  <c r="F460" i="2" s="1"/>
  <c r="F461" i="2" s="1"/>
  <c r="F462" i="2" s="1"/>
  <c r="F463" i="2" s="1"/>
  <c r="F464" i="2" s="1"/>
  <c r="F465" i="2" s="1"/>
  <c r="F466" i="2" s="1"/>
  <c r="F467" i="2" s="1"/>
  <c r="F468" i="2" s="1"/>
  <c r="F469" i="2" s="1"/>
  <c r="F470" i="2" s="1"/>
  <c r="F471" i="2" s="1"/>
  <c r="F472" i="2" s="1"/>
  <c r="F473" i="2" s="1"/>
  <c r="F474" i="2" s="1"/>
  <c r="F475" i="2" s="1"/>
  <c r="F476" i="2" s="1"/>
  <c r="F477" i="2" s="1"/>
  <c r="F478" i="2" s="1"/>
  <c r="F479" i="2" s="1"/>
  <c r="F480" i="2" s="1"/>
  <c r="F481" i="2" s="1"/>
  <c r="G2" i="2"/>
  <c r="D248" i="2"/>
  <c r="E248" i="2" s="1"/>
  <c r="D244" i="2"/>
  <c r="E244" i="2" s="1"/>
  <c r="D240" i="2"/>
  <c r="E240" i="2" s="1"/>
  <c r="D236" i="2"/>
  <c r="E236" i="2" s="1"/>
  <c r="D232" i="2"/>
  <c r="E232" i="2" s="1"/>
  <c r="D228" i="2"/>
  <c r="E228" i="2" s="1"/>
  <c r="D224" i="2"/>
  <c r="E224" i="2" s="1"/>
  <c r="D220" i="2"/>
  <c r="E220" i="2" s="1"/>
  <c r="D216" i="2"/>
  <c r="E216" i="2" s="1"/>
  <c r="D212" i="2"/>
  <c r="E212" i="2" s="1"/>
  <c r="D208" i="2"/>
  <c r="E208" i="2" s="1"/>
  <c r="D204" i="2"/>
  <c r="E204" i="2" s="1"/>
  <c r="D200" i="2"/>
  <c r="E200" i="2" s="1"/>
  <c r="D196" i="2"/>
  <c r="E196" i="2" s="1"/>
  <c r="D192" i="2"/>
  <c r="E192" i="2" s="1"/>
  <c r="D188" i="2"/>
  <c r="E188" i="2" s="1"/>
  <c r="D184" i="2"/>
  <c r="E184" i="2" s="1"/>
  <c r="D180" i="2"/>
  <c r="E180" i="2" s="1"/>
  <c r="D176" i="2"/>
  <c r="E176" i="2" s="1"/>
  <c r="D172" i="2"/>
  <c r="E172" i="2" s="1"/>
  <c r="D168" i="2"/>
  <c r="E168" i="2" s="1"/>
  <c r="D164" i="2"/>
  <c r="E164" i="2" s="1"/>
  <c r="D160" i="2"/>
  <c r="E160" i="2" s="1"/>
  <c r="D156" i="2"/>
  <c r="E156" i="2" s="1"/>
  <c r="D152" i="2"/>
  <c r="E152" i="2" s="1"/>
  <c r="D148" i="2"/>
  <c r="E148" i="2" s="1"/>
  <c r="D144" i="2"/>
  <c r="E144" i="2" s="1"/>
  <c r="D140" i="2"/>
  <c r="E140" i="2" s="1"/>
  <c r="D136" i="2"/>
  <c r="E136" i="2" s="1"/>
  <c r="D132" i="2"/>
  <c r="E132" i="2" s="1"/>
  <c r="D128" i="2"/>
  <c r="E128" i="2" s="1"/>
  <c r="D124" i="2"/>
  <c r="E124" i="2" s="1"/>
  <c r="D120" i="2"/>
  <c r="E120" i="2" s="1"/>
  <c r="D116" i="2"/>
  <c r="E116" i="2" s="1"/>
  <c r="D112" i="2"/>
  <c r="E112" i="2" s="1"/>
  <c r="D108" i="2"/>
  <c r="E108" i="2" s="1"/>
  <c r="D104" i="2"/>
  <c r="E104" i="2" s="1"/>
  <c r="D93" i="2"/>
  <c r="E93" i="2" s="1"/>
  <c r="D77" i="2"/>
  <c r="E77" i="2" s="1"/>
  <c r="D61" i="2"/>
  <c r="E61" i="2" s="1"/>
  <c r="D45" i="2"/>
  <c r="E45" i="2" s="1"/>
  <c r="D29" i="2"/>
  <c r="E29" i="2" s="1"/>
  <c r="L15" i="2"/>
  <c r="H2" i="2" l="1"/>
  <c r="G3" i="2" s="1"/>
  <c r="H3" i="2" s="1"/>
  <c r="G4" i="2" s="1"/>
  <c r="H4" i="2" s="1"/>
  <c r="G5" i="2" s="1"/>
  <c r="H5" i="2" s="1"/>
  <c r="G6" i="2" s="1"/>
  <c r="H6" i="2" s="1"/>
  <c r="G7" i="2" s="1"/>
  <c r="H7" i="2" s="1"/>
  <c r="G8" i="2" s="1"/>
  <c r="H8" i="2" s="1"/>
  <c r="G9" i="2" s="1"/>
  <c r="H9" i="2" s="1"/>
  <c r="G10" i="2" s="1"/>
  <c r="H10" i="2" s="1"/>
  <c r="G11" i="2" s="1"/>
  <c r="H11" i="2" s="1"/>
  <c r="G12" i="2" s="1"/>
  <c r="H12" i="2" s="1"/>
  <c r="G13" i="2" s="1"/>
  <c r="H13" i="2" s="1"/>
  <c r="G14" i="2" s="1"/>
  <c r="H14" i="2" s="1"/>
  <c r="G15" i="2" s="1"/>
  <c r="H15" i="2" s="1"/>
  <c r="G16" i="2" s="1"/>
  <c r="H16" i="2" s="1"/>
  <c r="G17" i="2" s="1"/>
  <c r="H17" i="2" s="1"/>
  <c r="G18" i="2" s="1"/>
  <c r="H18" i="2" s="1"/>
  <c r="G19" i="2" s="1"/>
  <c r="H19" i="2" s="1"/>
  <c r="G20" i="2" s="1"/>
  <c r="H20" i="2" s="1"/>
  <c r="G21" i="2" s="1"/>
  <c r="H21" i="2" s="1"/>
  <c r="G22" i="2" s="1"/>
  <c r="H22" i="2" s="1"/>
  <c r="G23" i="2" s="1"/>
  <c r="H23" i="2" s="1"/>
  <c r="G24" i="2" s="1"/>
  <c r="H24" i="2" s="1"/>
  <c r="G25" i="2" s="1"/>
  <c r="H25" i="2" s="1"/>
  <c r="G26" i="2" s="1"/>
  <c r="H26" i="2" s="1"/>
  <c r="G27" i="2" s="1"/>
  <c r="H27" i="2" s="1"/>
  <c r="G28" i="2" s="1"/>
  <c r="H28" i="2" s="1"/>
  <c r="G29" i="2" s="1"/>
  <c r="H29" i="2" s="1"/>
  <c r="G30" i="2" s="1"/>
  <c r="H30" i="2" s="1"/>
  <c r="G31" i="2" s="1"/>
  <c r="H31" i="2" s="1"/>
  <c r="G32" i="2" s="1"/>
  <c r="H32" i="2" s="1"/>
  <c r="G33" i="2" s="1"/>
  <c r="H33" i="2" s="1"/>
  <c r="G34" i="2" s="1"/>
  <c r="H34" i="2" s="1"/>
  <c r="G35" i="2" s="1"/>
  <c r="H35" i="2" s="1"/>
  <c r="G36" i="2" s="1"/>
  <c r="H36" i="2" s="1"/>
  <c r="G37" i="2" s="1"/>
  <c r="H37" i="2" s="1"/>
  <c r="G38" i="2" s="1"/>
  <c r="H38" i="2" s="1"/>
  <c r="G39" i="2" s="1"/>
  <c r="H39" i="2" s="1"/>
  <c r="G40" i="2" s="1"/>
  <c r="H40" i="2" s="1"/>
  <c r="G41" i="2" s="1"/>
  <c r="H41" i="2" s="1"/>
  <c r="G42" i="2" s="1"/>
  <c r="H42" i="2" s="1"/>
  <c r="G43" i="2" s="1"/>
  <c r="H43" i="2" s="1"/>
  <c r="G44" i="2" s="1"/>
  <c r="H44" i="2" s="1"/>
  <c r="G45" i="2" s="1"/>
  <c r="H45" i="2" s="1"/>
  <c r="G46" i="2" s="1"/>
  <c r="H46" i="2" s="1"/>
  <c r="G47" i="2" s="1"/>
  <c r="H47" i="2" s="1"/>
  <c r="G48" i="2" s="1"/>
  <c r="H48" i="2" s="1"/>
  <c r="G49" i="2" s="1"/>
  <c r="H49" i="2" s="1"/>
  <c r="G50" i="2" s="1"/>
  <c r="H50" i="2" s="1"/>
  <c r="G51" i="2" s="1"/>
  <c r="H51" i="2" s="1"/>
  <c r="G52" i="2" s="1"/>
  <c r="H52" i="2" s="1"/>
  <c r="G53" i="2" s="1"/>
  <c r="H53" i="2" s="1"/>
  <c r="G54" i="2" s="1"/>
  <c r="H54" i="2" s="1"/>
  <c r="G55" i="2" s="1"/>
  <c r="H55" i="2" s="1"/>
  <c r="G56" i="2" s="1"/>
  <c r="H56" i="2" s="1"/>
  <c r="G57" i="2" s="1"/>
  <c r="H57" i="2" s="1"/>
  <c r="G58" i="2" s="1"/>
  <c r="H58" i="2" s="1"/>
  <c r="G59" i="2" s="1"/>
  <c r="H59" i="2" s="1"/>
  <c r="G60" i="2" s="1"/>
  <c r="H60" i="2" s="1"/>
  <c r="G61" i="2" s="1"/>
  <c r="H61" i="2" s="1"/>
  <c r="G62" i="2" s="1"/>
  <c r="H62" i="2" s="1"/>
  <c r="G63" i="2" s="1"/>
  <c r="H63" i="2" s="1"/>
  <c r="G64" i="2" s="1"/>
  <c r="H64" i="2" s="1"/>
  <c r="G65" i="2" s="1"/>
  <c r="H65" i="2" s="1"/>
  <c r="G66" i="2" s="1"/>
  <c r="H66" i="2" s="1"/>
  <c r="G67" i="2" s="1"/>
  <c r="H67" i="2" s="1"/>
  <c r="G68" i="2" s="1"/>
  <c r="H68" i="2" s="1"/>
  <c r="G69" i="2" s="1"/>
  <c r="H69" i="2" s="1"/>
  <c r="G70" i="2" s="1"/>
  <c r="H70" i="2" s="1"/>
  <c r="G71" i="2" s="1"/>
  <c r="H71" i="2" s="1"/>
  <c r="G72" i="2" s="1"/>
  <c r="H72" i="2" s="1"/>
  <c r="G73" i="2" s="1"/>
  <c r="H73" i="2" s="1"/>
  <c r="G74" i="2" s="1"/>
  <c r="H74" i="2" s="1"/>
  <c r="G75" i="2" s="1"/>
  <c r="H75" i="2" s="1"/>
  <c r="G76" i="2" s="1"/>
  <c r="H76" i="2" s="1"/>
  <c r="G77" i="2" s="1"/>
  <c r="H77" i="2" s="1"/>
  <c r="G78" i="2" s="1"/>
  <c r="H78" i="2" s="1"/>
  <c r="G79" i="2" s="1"/>
  <c r="H79" i="2" s="1"/>
  <c r="G80" i="2" s="1"/>
  <c r="H80" i="2" s="1"/>
  <c r="G81" i="2" s="1"/>
  <c r="H81" i="2" s="1"/>
  <c r="G82" i="2" s="1"/>
  <c r="H82" i="2" s="1"/>
  <c r="G83" i="2" s="1"/>
  <c r="H83" i="2" s="1"/>
  <c r="G84" i="2" s="1"/>
  <c r="H84" i="2" s="1"/>
  <c r="G85" i="2" s="1"/>
  <c r="H85" i="2" s="1"/>
  <c r="G86" i="2" s="1"/>
  <c r="H86" i="2" s="1"/>
  <c r="G87" i="2" s="1"/>
  <c r="H87" i="2" s="1"/>
  <c r="G88" i="2" s="1"/>
  <c r="H88" i="2" s="1"/>
  <c r="G89" i="2" s="1"/>
  <c r="H89" i="2" s="1"/>
  <c r="G90" i="2" s="1"/>
  <c r="H90" i="2" s="1"/>
  <c r="G91" i="2" s="1"/>
  <c r="H91" i="2" s="1"/>
  <c r="G92" i="2" s="1"/>
  <c r="H92" i="2" s="1"/>
  <c r="G93" i="2" s="1"/>
  <c r="H93" i="2" s="1"/>
  <c r="G94" i="2" s="1"/>
  <c r="H94" i="2" s="1"/>
  <c r="G95" i="2" s="1"/>
  <c r="H95" i="2" s="1"/>
  <c r="G96" i="2" s="1"/>
  <c r="H96" i="2" s="1"/>
  <c r="G97" i="2" s="1"/>
  <c r="H97" i="2" s="1"/>
  <c r="G98" i="2" s="1"/>
  <c r="H98" i="2" s="1"/>
  <c r="G99" i="2" s="1"/>
  <c r="H99" i="2" s="1"/>
  <c r="G100" i="2" s="1"/>
  <c r="H100" i="2" s="1"/>
  <c r="G101" i="2" s="1"/>
  <c r="H101" i="2" s="1"/>
  <c r="G102" i="2" s="1"/>
  <c r="H102" i="2" s="1"/>
  <c r="G103" i="2" s="1"/>
  <c r="H103" i="2" s="1"/>
  <c r="G104" i="2" s="1"/>
  <c r="H104" i="2" s="1"/>
  <c r="G105" i="2" s="1"/>
  <c r="H105" i="2" s="1"/>
  <c r="G106" i="2" s="1"/>
  <c r="H106" i="2" s="1"/>
  <c r="G107" i="2" s="1"/>
  <c r="H107" i="2" s="1"/>
  <c r="G108" i="2" s="1"/>
  <c r="H108" i="2" s="1"/>
  <c r="G109" i="2" s="1"/>
  <c r="H109" i="2" s="1"/>
  <c r="G110" i="2" s="1"/>
  <c r="H110" i="2" s="1"/>
  <c r="G111" i="2" s="1"/>
  <c r="H111" i="2" s="1"/>
  <c r="G112" i="2" s="1"/>
  <c r="H112" i="2" s="1"/>
  <c r="G113" i="2" s="1"/>
  <c r="H113" i="2" s="1"/>
  <c r="G114" i="2" s="1"/>
  <c r="H114" i="2" s="1"/>
  <c r="G115" i="2" s="1"/>
  <c r="H115" i="2" s="1"/>
  <c r="G116" i="2" s="1"/>
  <c r="H116" i="2" s="1"/>
  <c r="G117" i="2" s="1"/>
  <c r="H117" i="2" s="1"/>
  <c r="G118" i="2" s="1"/>
  <c r="H118" i="2" s="1"/>
  <c r="G119" i="2" s="1"/>
  <c r="H119" i="2" s="1"/>
  <c r="G120" i="2" s="1"/>
  <c r="H120" i="2" s="1"/>
  <c r="G121" i="2" s="1"/>
  <c r="H121" i="2" s="1"/>
  <c r="G122" i="2" s="1"/>
  <c r="H122" i="2" s="1"/>
  <c r="G123" i="2" s="1"/>
  <c r="H123" i="2" s="1"/>
  <c r="G124" i="2" s="1"/>
  <c r="H124" i="2" s="1"/>
  <c r="G125" i="2" s="1"/>
  <c r="H125" i="2" s="1"/>
  <c r="G126" i="2" s="1"/>
  <c r="H126" i="2" s="1"/>
  <c r="G127" i="2" s="1"/>
  <c r="H127" i="2" s="1"/>
  <c r="G128" i="2" s="1"/>
  <c r="H128" i="2" s="1"/>
  <c r="G129" i="2" s="1"/>
  <c r="H129" i="2" s="1"/>
  <c r="G130" i="2" s="1"/>
  <c r="H130" i="2" s="1"/>
  <c r="G131" i="2" s="1"/>
  <c r="H131" i="2" s="1"/>
  <c r="G132" i="2" s="1"/>
  <c r="H132" i="2" s="1"/>
  <c r="G133" i="2" s="1"/>
  <c r="H133" i="2" s="1"/>
  <c r="G134" i="2" s="1"/>
  <c r="H134" i="2" s="1"/>
  <c r="G135" i="2" s="1"/>
  <c r="H135" i="2" s="1"/>
  <c r="G136" i="2" s="1"/>
  <c r="H136" i="2" s="1"/>
  <c r="G137" i="2" s="1"/>
  <c r="H137" i="2" s="1"/>
  <c r="G138" i="2" s="1"/>
  <c r="H138" i="2" s="1"/>
  <c r="G139" i="2" s="1"/>
  <c r="H139" i="2" s="1"/>
  <c r="G140" i="2" s="1"/>
  <c r="H140" i="2" s="1"/>
  <c r="G141" i="2" s="1"/>
  <c r="H141" i="2" s="1"/>
  <c r="G142" i="2" s="1"/>
  <c r="H142" i="2" s="1"/>
  <c r="G143" i="2" s="1"/>
  <c r="H143" i="2" s="1"/>
  <c r="G144" i="2" s="1"/>
  <c r="H144" i="2" s="1"/>
  <c r="G145" i="2" s="1"/>
  <c r="H145" i="2" s="1"/>
  <c r="G146" i="2" s="1"/>
  <c r="H146" i="2" s="1"/>
  <c r="G147" i="2" s="1"/>
  <c r="H147" i="2" s="1"/>
  <c r="G148" i="2" s="1"/>
  <c r="H148" i="2" s="1"/>
  <c r="G149" i="2" s="1"/>
  <c r="H149" i="2" s="1"/>
  <c r="G150" i="2" s="1"/>
  <c r="H150" i="2" s="1"/>
  <c r="G151" i="2" s="1"/>
  <c r="H151" i="2" s="1"/>
  <c r="G152" i="2" s="1"/>
  <c r="H152" i="2" s="1"/>
  <c r="G153" i="2" s="1"/>
  <c r="H153" i="2" s="1"/>
  <c r="G154" i="2" s="1"/>
  <c r="H154" i="2" s="1"/>
  <c r="G155" i="2" s="1"/>
  <c r="H155" i="2" s="1"/>
  <c r="G156" i="2" s="1"/>
  <c r="H156" i="2" s="1"/>
  <c r="G157" i="2" s="1"/>
  <c r="H157" i="2" s="1"/>
  <c r="G158" i="2" s="1"/>
  <c r="H158" i="2" s="1"/>
  <c r="G159" i="2" s="1"/>
  <c r="H159" i="2" s="1"/>
  <c r="G160" i="2" s="1"/>
  <c r="H160" i="2" s="1"/>
  <c r="G161" i="2" s="1"/>
  <c r="H161" i="2" s="1"/>
  <c r="G162" i="2" s="1"/>
  <c r="H162" i="2" s="1"/>
  <c r="G163" i="2" s="1"/>
  <c r="H163" i="2" s="1"/>
  <c r="G164" i="2" s="1"/>
  <c r="H164" i="2" s="1"/>
  <c r="G165" i="2" s="1"/>
  <c r="H165" i="2" s="1"/>
  <c r="G166" i="2" s="1"/>
  <c r="H166" i="2" s="1"/>
  <c r="G167" i="2" s="1"/>
  <c r="H167" i="2" s="1"/>
  <c r="G168" i="2" s="1"/>
  <c r="H168" i="2" s="1"/>
  <c r="G169" i="2" s="1"/>
  <c r="H169" i="2" s="1"/>
  <c r="G170" i="2" s="1"/>
  <c r="H170" i="2" s="1"/>
  <c r="G171" i="2" s="1"/>
  <c r="H171" i="2" s="1"/>
  <c r="G172" i="2" s="1"/>
  <c r="H172" i="2" s="1"/>
  <c r="G173" i="2" s="1"/>
  <c r="H173" i="2" s="1"/>
  <c r="G174" i="2" s="1"/>
  <c r="H174" i="2" s="1"/>
  <c r="G175" i="2" s="1"/>
  <c r="H175" i="2" s="1"/>
  <c r="G176" i="2" s="1"/>
  <c r="H176" i="2" s="1"/>
  <c r="G177" i="2" s="1"/>
  <c r="H177" i="2" s="1"/>
  <c r="G178" i="2" s="1"/>
  <c r="H178" i="2" s="1"/>
  <c r="G179" i="2" s="1"/>
  <c r="H179" i="2" s="1"/>
  <c r="G180" i="2" s="1"/>
  <c r="H180" i="2" s="1"/>
  <c r="G181" i="2" s="1"/>
  <c r="H181" i="2" s="1"/>
  <c r="G182" i="2" s="1"/>
  <c r="H182" i="2" s="1"/>
  <c r="G183" i="2" s="1"/>
  <c r="H183" i="2" s="1"/>
  <c r="G184" i="2" s="1"/>
  <c r="H184" i="2" s="1"/>
  <c r="G185" i="2" s="1"/>
  <c r="H185" i="2" s="1"/>
  <c r="G186" i="2" s="1"/>
  <c r="H186" i="2" s="1"/>
  <c r="G187" i="2" s="1"/>
  <c r="H187" i="2" s="1"/>
  <c r="G188" i="2" s="1"/>
  <c r="H188" i="2" s="1"/>
  <c r="G189" i="2" s="1"/>
  <c r="H189" i="2" s="1"/>
  <c r="G190" i="2" s="1"/>
  <c r="H190" i="2" s="1"/>
  <c r="G191" i="2" s="1"/>
  <c r="H191" i="2" s="1"/>
  <c r="G192" i="2" s="1"/>
  <c r="H192" i="2" s="1"/>
  <c r="G193" i="2" s="1"/>
  <c r="H193" i="2" s="1"/>
  <c r="G194" i="2" s="1"/>
  <c r="H194" i="2" s="1"/>
  <c r="G195" i="2" s="1"/>
  <c r="H195" i="2" s="1"/>
  <c r="G196" i="2" s="1"/>
  <c r="H196" i="2" s="1"/>
  <c r="G197" i="2" s="1"/>
  <c r="H197" i="2" s="1"/>
  <c r="G198" i="2" s="1"/>
  <c r="H198" i="2" s="1"/>
  <c r="G199" i="2" s="1"/>
  <c r="H199" i="2" s="1"/>
  <c r="G200" i="2" s="1"/>
  <c r="H200" i="2" s="1"/>
  <c r="G201" i="2" s="1"/>
  <c r="H201" i="2" s="1"/>
  <c r="G202" i="2" s="1"/>
  <c r="H202" i="2" s="1"/>
  <c r="G203" i="2" s="1"/>
  <c r="H203" i="2" s="1"/>
  <c r="G204" i="2" s="1"/>
  <c r="H204" i="2" s="1"/>
  <c r="G205" i="2" s="1"/>
  <c r="H205" i="2" s="1"/>
  <c r="G206" i="2" s="1"/>
  <c r="H206" i="2" s="1"/>
  <c r="G207" i="2" s="1"/>
  <c r="H207" i="2" s="1"/>
  <c r="G208" i="2" s="1"/>
  <c r="H208" i="2" s="1"/>
  <c r="G209" i="2" s="1"/>
  <c r="H209" i="2" s="1"/>
  <c r="G210" i="2" s="1"/>
  <c r="H210" i="2" s="1"/>
  <c r="G211" i="2" s="1"/>
  <c r="H211" i="2" s="1"/>
  <c r="G212" i="2" s="1"/>
  <c r="H212" i="2" s="1"/>
  <c r="G213" i="2" s="1"/>
  <c r="H213" i="2" s="1"/>
  <c r="G214" i="2" s="1"/>
  <c r="H214" i="2" s="1"/>
  <c r="G215" i="2" s="1"/>
  <c r="H215" i="2" s="1"/>
  <c r="G216" i="2" s="1"/>
  <c r="H216" i="2" s="1"/>
  <c r="G217" i="2" s="1"/>
  <c r="H217" i="2" s="1"/>
  <c r="G218" i="2" s="1"/>
  <c r="H218" i="2" s="1"/>
  <c r="G219" i="2" s="1"/>
  <c r="H219" i="2" s="1"/>
  <c r="G220" i="2" s="1"/>
  <c r="H220" i="2" s="1"/>
  <c r="G221" i="2" s="1"/>
  <c r="H221" i="2" s="1"/>
  <c r="G222" i="2" s="1"/>
  <c r="H222" i="2" s="1"/>
  <c r="G223" i="2" s="1"/>
  <c r="H223" i="2" s="1"/>
  <c r="G224" i="2" s="1"/>
  <c r="H224" i="2" s="1"/>
  <c r="G225" i="2" s="1"/>
  <c r="H225" i="2" s="1"/>
  <c r="G226" i="2" s="1"/>
  <c r="H226" i="2" s="1"/>
  <c r="G227" i="2" s="1"/>
  <c r="H227" i="2" s="1"/>
  <c r="G228" i="2" s="1"/>
  <c r="H228" i="2" s="1"/>
  <c r="G229" i="2" s="1"/>
  <c r="H229" i="2" s="1"/>
  <c r="G230" i="2" s="1"/>
  <c r="H230" i="2" s="1"/>
  <c r="G231" i="2" s="1"/>
  <c r="H231" i="2" s="1"/>
  <c r="G232" i="2" s="1"/>
  <c r="H232" i="2" s="1"/>
  <c r="G233" i="2" s="1"/>
  <c r="H233" i="2" s="1"/>
  <c r="G234" i="2" s="1"/>
  <c r="H234" i="2" s="1"/>
  <c r="G235" i="2" s="1"/>
  <c r="H235" i="2" s="1"/>
  <c r="G236" i="2" s="1"/>
  <c r="H236" i="2" s="1"/>
  <c r="G237" i="2" s="1"/>
  <c r="H237" i="2" s="1"/>
  <c r="G238" i="2" s="1"/>
  <c r="H238" i="2" s="1"/>
  <c r="G239" i="2" s="1"/>
  <c r="H239" i="2" s="1"/>
  <c r="G240" i="2" s="1"/>
  <c r="H240" i="2" s="1"/>
  <c r="G241" i="2" s="1"/>
  <c r="H241" i="2" s="1"/>
  <c r="G242" i="2" s="1"/>
  <c r="H242" i="2" s="1"/>
  <c r="G243" i="2" s="1"/>
  <c r="H243" i="2" s="1"/>
  <c r="G244" i="2" s="1"/>
  <c r="H244" i="2" s="1"/>
  <c r="G245" i="2" s="1"/>
  <c r="H245" i="2" s="1"/>
  <c r="G246" i="2" s="1"/>
  <c r="H246" i="2" s="1"/>
  <c r="G247" i="2" s="1"/>
  <c r="H247" i="2" s="1"/>
  <c r="G248" i="2" s="1"/>
  <c r="H248" i="2" s="1"/>
  <c r="G249" i="2" s="1"/>
  <c r="H249" i="2" s="1"/>
  <c r="G250" i="2" s="1"/>
  <c r="H250" i="2" s="1"/>
  <c r="G251" i="2" s="1"/>
  <c r="H251" i="2" s="1"/>
  <c r="G252" i="2" s="1"/>
  <c r="H252" i="2" s="1"/>
  <c r="G253" i="2" s="1"/>
  <c r="H253" i="2" s="1"/>
  <c r="G254" i="2" s="1"/>
  <c r="H254" i="2" s="1"/>
  <c r="G255" i="2" s="1"/>
  <c r="H255" i="2" s="1"/>
  <c r="G256" i="2" s="1"/>
  <c r="H256" i="2" s="1"/>
  <c r="G257" i="2" s="1"/>
  <c r="H257" i="2" s="1"/>
  <c r="G258" i="2" s="1"/>
  <c r="H258" i="2" s="1"/>
  <c r="G259" i="2" s="1"/>
  <c r="H259" i="2" s="1"/>
  <c r="G260" i="2" s="1"/>
  <c r="H260" i="2" s="1"/>
  <c r="G261" i="2" s="1"/>
  <c r="H261" i="2" s="1"/>
  <c r="G262" i="2" s="1"/>
  <c r="H262" i="2" s="1"/>
  <c r="G263" i="2" s="1"/>
  <c r="H263" i="2" s="1"/>
  <c r="G264" i="2" s="1"/>
  <c r="H264" i="2" s="1"/>
  <c r="G265" i="2" s="1"/>
  <c r="H265" i="2" s="1"/>
  <c r="G266" i="2" s="1"/>
  <c r="H266" i="2" s="1"/>
  <c r="G267" i="2" s="1"/>
  <c r="H267" i="2" s="1"/>
  <c r="G268" i="2" s="1"/>
  <c r="H268" i="2" s="1"/>
  <c r="G269" i="2" s="1"/>
  <c r="H269" i="2" s="1"/>
  <c r="G270" i="2" s="1"/>
  <c r="H270" i="2" s="1"/>
  <c r="G271" i="2" s="1"/>
  <c r="H271" i="2" s="1"/>
  <c r="G272" i="2" s="1"/>
  <c r="H272" i="2" s="1"/>
  <c r="G273" i="2" s="1"/>
  <c r="H273" i="2" s="1"/>
  <c r="G274" i="2" s="1"/>
  <c r="H274" i="2" s="1"/>
  <c r="G275" i="2" s="1"/>
  <c r="H275" i="2" s="1"/>
  <c r="G276" i="2" s="1"/>
  <c r="H276" i="2" s="1"/>
  <c r="G277" i="2" s="1"/>
  <c r="H277" i="2" s="1"/>
  <c r="G278" i="2" s="1"/>
  <c r="H278" i="2" s="1"/>
  <c r="G279" i="2" s="1"/>
  <c r="H279" i="2" s="1"/>
  <c r="G280" i="2" s="1"/>
  <c r="H280" i="2" s="1"/>
  <c r="G281" i="2" s="1"/>
  <c r="H281" i="2" s="1"/>
  <c r="G282" i="2" s="1"/>
  <c r="H282" i="2" s="1"/>
  <c r="G283" i="2" s="1"/>
  <c r="H283" i="2" s="1"/>
  <c r="G284" i="2" s="1"/>
  <c r="H284" i="2" s="1"/>
  <c r="G285" i="2" s="1"/>
  <c r="H285" i="2" s="1"/>
  <c r="G286" i="2" s="1"/>
  <c r="H286" i="2" s="1"/>
  <c r="G287" i="2" s="1"/>
  <c r="H287" i="2" s="1"/>
  <c r="G288" i="2" s="1"/>
  <c r="H288" i="2" s="1"/>
  <c r="G289" i="2" s="1"/>
  <c r="H289" i="2" s="1"/>
  <c r="G290" i="2" s="1"/>
  <c r="H290" i="2" s="1"/>
  <c r="G291" i="2" s="1"/>
  <c r="H291" i="2" s="1"/>
  <c r="G292" i="2" s="1"/>
  <c r="H292" i="2" s="1"/>
  <c r="G293" i="2" s="1"/>
  <c r="H293" i="2" s="1"/>
  <c r="G294" i="2" s="1"/>
  <c r="H294" i="2" s="1"/>
  <c r="G295" i="2" s="1"/>
  <c r="H295" i="2" s="1"/>
  <c r="G296" i="2" s="1"/>
  <c r="H296" i="2" s="1"/>
  <c r="G297" i="2" s="1"/>
  <c r="H297" i="2" s="1"/>
  <c r="G298" i="2" s="1"/>
  <c r="H298" i="2" s="1"/>
  <c r="G299" i="2" s="1"/>
  <c r="H299" i="2" s="1"/>
  <c r="G300" i="2" s="1"/>
  <c r="H300" i="2" s="1"/>
  <c r="G301" i="2" s="1"/>
  <c r="H301" i="2" s="1"/>
  <c r="G302" i="2" s="1"/>
  <c r="H302" i="2" s="1"/>
  <c r="G303" i="2" s="1"/>
  <c r="H303" i="2" s="1"/>
  <c r="G304" i="2" s="1"/>
  <c r="H304" i="2" s="1"/>
  <c r="G305" i="2" s="1"/>
  <c r="H305" i="2" s="1"/>
  <c r="G306" i="2" s="1"/>
  <c r="H306" i="2" s="1"/>
  <c r="G307" i="2" s="1"/>
  <c r="H307" i="2" s="1"/>
  <c r="G308" i="2" s="1"/>
  <c r="H308" i="2" s="1"/>
  <c r="G309" i="2" s="1"/>
  <c r="H309" i="2" s="1"/>
  <c r="G310" i="2" s="1"/>
  <c r="H310" i="2" s="1"/>
  <c r="G311" i="2" s="1"/>
  <c r="H311" i="2" s="1"/>
  <c r="G312" i="2" s="1"/>
  <c r="H312" i="2" s="1"/>
  <c r="G313" i="2" s="1"/>
  <c r="H313" i="2" s="1"/>
  <c r="G314" i="2" s="1"/>
  <c r="H314" i="2" s="1"/>
  <c r="G315" i="2" s="1"/>
  <c r="H315" i="2" s="1"/>
  <c r="G316" i="2" s="1"/>
  <c r="H316" i="2" s="1"/>
  <c r="G317" i="2" s="1"/>
  <c r="H317" i="2" s="1"/>
  <c r="G318" i="2" s="1"/>
  <c r="H318" i="2" s="1"/>
  <c r="G319" i="2" s="1"/>
  <c r="H319" i="2" s="1"/>
  <c r="G320" i="2" s="1"/>
  <c r="H320" i="2" s="1"/>
  <c r="G321" i="2" s="1"/>
  <c r="H321" i="2" s="1"/>
  <c r="G322" i="2" s="1"/>
  <c r="H322" i="2" s="1"/>
  <c r="G323" i="2" s="1"/>
  <c r="H323" i="2" s="1"/>
  <c r="G324" i="2" s="1"/>
  <c r="H324" i="2" s="1"/>
  <c r="G325" i="2" s="1"/>
  <c r="H325" i="2" s="1"/>
  <c r="G326" i="2" s="1"/>
  <c r="H326" i="2" s="1"/>
  <c r="G327" i="2" s="1"/>
  <c r="H327" i="2" s="1"/>
  <c r="G328" i="2" s="1"/>
  <c r="H328" i="2" s="1"/>
  <c r="G329" i="2" s="1"/>
  <c r="H329" i="2" s="1"/>
  <c r="G330" i="2" s="1"/>
  <c r="H330" i="2" s="1"/>
  <c r="G331" i="2" s="1"/>
  <c r="H331" i="2" s="1"/>
  <c r="G332" i="2" s="1"/>
  <c r="H332" i="2" s="1"/>
  <c r="G333" i="2" s="1"/>
  <c r="H333" i="2" s="1"/>
  <c r="G334" i="2" s="1"/>
  <c r="H334" i="2" s="1"/>
  <c r="G335" i="2" s="1"/>
  <c r="H335" i="2" s="1"/>
  <c r="G336" i="2" s="1"/>
  <c r="H336" i="2" s="1"/>
  <c r="G337" i="2" s="1"/>
  <c r="H337" i="2" s="1"/>
  <c r="G338" i="2" s="1"/>
  <c r="H338" i="2" s="1"/>
  <c r="G339" i="2" s="1"/>
  <c r="H339" i="2" s="1"/>
  <c r="G340" i="2" s="1"/>
  <c r="H340" i="2" s="1"/>
  <c r="G341" i="2" s="1"/>
  <c r="H341" i="2" s="1"/>
  <c r="G342" i="2" s="1"/>
  <c r="H342" i="2" s="1"/>
  <c r="G343" i="2" s="1"/>
  <c r="H343" i="2" s="1"/>
  <c r="G344" i="2" s="1"/>
  <c r="H344" i="2" s="1"/>
  <c r="G345" i="2" s="1"/>
  <c r="H345" i="2" s="1"/>
  <c r="G346" i="2" s="1"/>
  <c r="H346" i="2" s="1"/>
  <c r="G347" i="2" s="1"/>
  <c r="H347" i="2" s="1"/>
  <c r="G348" i="2" s="1"/>
  <c r="H348" i="2" s="1"/>
  <c r="G349" i="2" s="1"/>
  <c r="H349" i="2" s="1"/>
  <c r="G350" i="2" s="1"/>
  <c r="H350" i="2" s="1"/>
  <c r="G351" i="2" s="1"/>
  <c r="H351" i="2" s="1"/>
  <c r="G352" i="2" s="1"/>
  <c r="H352" i="2" s="1"/>
  <c r="G353" i="2" s="1"/>
  <c r="H353" i="2" s="1"/>
  <c r="G354" i="2" s="1"/>
  <c r="H354" i="2" s="1"/>
  <c r="G355" i="2" s="1"/>
  <c r="H355" i="2" s="1"/>
  <c r="G356" i="2" s="1"/>
  <c r="H356" i="2" s="1"/>
  <c r="G357" i="2" s="1"/>
  <c r="H357" i="2" s="1"/>
  <c r="G358" i="2" s="1"/>
  <c r="H358" i="2" s="1"/>
  <c r="G359" i="2" s="1"/>
  <c r="H359" i="2" s="1"/>
  <c r="G360" i="2" s="1"/>
  <c r="H360" i="2" s="1"/>
  <c r="G361" i="2" s="1"/>
  <c r="H361" i="2" s="1"/>
  <c r="G362" i="2" s="1"/>
  <c r="H362" i="2" s="1"/>
  <c r="G363" i="2" s="1"/>
  <c r="H363" i="2" s="1"/>
  <c r="G364" i="2" s="1"/>
  <c r="H364" i="2" s="1"/>
  <c r="G365" i="2" s="1"/>
  <c r="H365" i="2" s="1"/>
  <c r="G366" i="2" s="1"/>
  <c r="H366" i="2" s="1"/>
  <c r="G367" i="2" s="1"/>
  <c r="H367" i="2" s="1"/>
  <c r="G368" i="2" s="1"/>
  <c r="H368" i="2" s="1"/>
  <c r="G369" i="2" s="1"/>
  <c r="H369" i="2" s="1"/>
  <c r="G370" i="2" s="1"/>
  <c r="H370" i="2" s="1"/>
  <c r="G371" i="2" s="1"/>
  <c r="H371" i="2" s="1"/>
  <c r="G372" i="2" s="1"/>
  <c r="H372" i="2" s="1"/>
  <c r="G373" i="2" s="1"/>
  <c r="H373" i="2" s="1"/>
  <c r="G374" i="2" s="1"/>
  <c r="H374" i="2" s="1"/>
  <c r="G375" i="2" s="1"/>
  <c r="H375" i="2" s="1"/>
  <c r="G376" i="2" s="1"/>
  <c r="H376" i="2" s="1"/>
  <c r="G377" i="2" s="1"/>
  <c r="H377" i="2" s="1"/>
  <c r="G378" i="2" s="1"/>
  <c r="H378" i="2" s="1"/>
  <c r="G379" i="2" s="1"/>
  <c r="H379" i="2" s="1"/>
  <c r="G380" i="2" s="1"/>
  <c r="H380" i="2" s="1"/>
  <c r="G381" i="2" s="1"/>
  <c r="H381" i="2" s="1"/>
  <c r="G382" i="2" s="1"/>
  <c r="H382" i="2" s="1"/>
  <c r="G383" i="2" s="1"/>
  <c r="H383" i="2" s="1"/>
  <c r="G384" i="2" s="1"/>
  <c r="H384" i="2" s="1"/>
  <c r="G385" i="2" s="1"/>
  <c r="H385" i="2" s="1"/>
  <c r="G386" i="2" s="1"/>
  <c r="H386" i="2" s="1"/>
  <c r="G387" i="2" s="1"/>
  <c r="H387" i="2" s="1"/>
  <c r="G388" i="2" s="1"/>
  <c r="H388" i="2" s="1"/>
  <c r="G389" i="2" s="1"/>
  <c r="H389" i="2" s="1"/>
  <c r="G390" i="2" s="1"/>
  <c r="H390" i="2" s="1"/>
  <c r="G391" i="2" s="1"/>
  <c r="H391" i="2" s="1"/>
  <c r="G392" i="2" s="1"/>
  <c r="H392" i="2" s="1"/>
  <c r="G393" i="2" s="1"/>
  <c r="H393" i="2" s="1"/>
  <c r="G394" i="2" s="1"/>
  <c r="H394" i="2" s="1"/>
  <c r="G395" i="2" s="1"/>
  <c r="H395" i="2" s="1"/>
  <c r="G396" i="2" s="1"/>
  <c r="H396" i="2" s="1"/>
  <c r="G397" i="2" s="1"/>
  <c r="H397" i="2" s="1"/>
  <c r="G398" i="2" s="1"/>
  <c r="H398" i="2" s="1"/>
  <c r="G399" i="2" s="1"/>
  <c r="H399" i="2" s="1"/>
  <c r="G400" i="2" s="1"/>
  <c r="H400" i="2" s="1"/>
  <c r="G401" i="2" s="1"/>
  <c r="H401" i="2" s="1"/>
  <c r="G402" i="2" s="1"/>
  <c r="H402" i="2" s="1"/>
  <c r="G403" i="2" s="1"/>
  <c r="H403" i="2" s="1"/>
  <c r="G404" i="2" s="1"/>
  <c r="H404" i="2" s="1"/>
  <c r="G405" i="2" s="1"/>
  <c r="H405" i="2" s="1"/>
  <c r="G406" i="2" s="1"/>
  <c r="H406" i="2" s="1"/>
  <c r="G407" i="2" s="1"/>
  <c r="H407" i="2" s="1"/>
  <c r="G408" i="2" s="1"/>
  <c r="H408" i="2" s="1"/>
  <c r="G409" i="2" s="1"/>
  <c r="H409" i="2" s="1"/>
  <c r="G410" i="2" s="1"/>
  <c r="H410" i="2" s="1"/>
  <c r="G411" i="2" s="1"/>
  <c r="H411" i="2" s="1"/>
  <c r="G412" i="2" s="1"/>
  <c r="H412" i="2" s="1"/>
  <c r="G413" i="2" s="1"/>
  <c r="H413" i="2" s="1"/>
  <c r="G414" i="2" s="1"/>
  <c r="H414" i="2" s="1"/>
  <c r="G415" i="2" s="1"/>
  <c r="H415" i="2" s="1"/>
  <c r="G416" i="2" s="1"/>
  <c r="H416" i="2" s="1"/>
  <c r="G417" i="2" s="1"/>
  <c r="H417" i="2" s="1"/>
  <c r="G418" i="2" s="1"/>
  <c r="H418" i="2" s="1"/>
  <c r="G419" i="2" s="1"/>
  <c r="H419" i="2" s="1"/>
  <c r="G420" i="2" s="1"/>
  <c r="H420" i="2" s="1"/>
  <c r="G421" i="2" s="1"/>
  <c r="H421" i="2" s="1"/>
  <c r="G422" i="2" s="1"/>
  <c r="H422" i="2" s="1"/>
  <c r="G423" i="2" s="1"/>
  <c r="H423" i="2" s="1"/>
  <c r="G424" i="2" s="1"/>
  <c r="H424" i="2" s="1"/>
  <c r="G425" i="2" s="1"/>
  <c r="H425" i="2" s="1"/>
  <c r="G426" i="2" s="1"/>
  <c r="H426" i="2" s="1"/>
  <c r="G427" i="2" s="1"/>
  <c r="H427" i="2" s="1"/>
  <c r="G428" i="2" s="1"/>
  <c r="H428" i="2" s="1"/>
  <c r="G429" i="2" s="1"/>
  <c r="H429" i="2" s="1"/>
  <c r="G430" i="2" s="1"/>
  <c r="H430" i="2" s="1"/>
  <c r="G431" i="2" s="1"/>
  <c r="H431" i="2" s="1"/>
  <c r="G432" i="2" s="1"/>
  <c r="H432" i="2" s="1"/>
  <c r="G433" i="2" s="1"/>
  <c r="H433" i="2" s="1"/>
  <c r="G434" i="2" s="1"/>
  <c r="H434" i="2" s="1"/>
  <c r="G435" i="2" s="1"/>
  <c r="H435" i="2" s="1"/>
  <c r="G436" i="2" s="1"/>
  <c r="H436" i="2" s="1"/>
  <c r="G437" i="2" s="1"/>
  <c r="H437" i="2" s="1"/>
  <c r="G438" i="2" s="1"/>
  <c r="H438" i="2" s="1"/>
  <c r="G439" i="2" s="1"/>
  <c r="H439" i="2" s="1"/>
  <c r="G440" i="2" s="1"/>
  <c r="H440" i="2" s="1"/>
  <c r="G441" i="2" s="1"/>
  <c r="H441" i="2" s="1"/>
  <c r="G442" i="2" s="1"/>
  <c r="H442" i="2" s="1"/>
  <c r="G443" i="2" s="1"/>
  <c r="H443" i="2" s="1"/>
  <c r="G444" i="2" s="1"/>
  <c r="H444" i="2" s="1"/>
  <c r="G445" i="2" s="1"/>
  <c r="H445" i="2" s="1"/>
  <c r="G446" i="2" s="1"/>
  <c r="H446" i="2" s="1"/>
  <c r="G447" i="2" s="1"/>
  <c r="H447" i="2" s="1"/>
  <c r="G448" i="2" s="1"/>
  <c r="H448" i="2" s="1"/>
  <c r="G449" i="2" s="1"/>
  <c r="H449" i="2" s="1"/>
  <c r="G450" i="2" s="1"/>
  <c r="H450" i="2" s="1"/>
  <c r="G451" i="2" s="1"/>
  <c r="H451" i="2" s="1"/>
  <c r="G452" i="2" s="1"/>
  <c r="H452" i="2" s="1"/>
  <c r="G453" i="2" s="1"/>
  <c r="H453" i="2" s="1"/>
  <c r="G454" i="2" s="1"/>
  <c r="H454" i="2" s="1"/>
  <c r="G455" i="2" s="1"/>
  <c r="H455" i="2" s="1"/>
  <c r="G456" i="2" s="1"/>
  <c r="H456" i="2" s="1"/>
  <c r="G457" i="2" s="1"/>
  <c r="H457" i="2" s="1"/>
  <c r="G458" i="2" s="1"/>
  <c r="H458" i="2" s="1"/>
  <c r="G459" i="2" s="1"/>
  <c r="H459" i="2" s="1"/>
  <c r="G460" i="2" s="1"/>
  <c r="H460" i="2" s="1"/>
  <c r="G461" i="2" s="1"/>
  <c r="H461" i="2" s="1"/>
  <c r="G462" i="2" s="1"/>
  <c r="H462" i="2" s="1"/>
  <c r="G463" i="2" s="1"/>
  <c r="H463" i="2" s="1"/>
  <c r="G464" i="2" s="1"/>
  <c r="H464" i="2" s="1"/>
  <c r="G465" i="2" s="1"/>
  <c r="H465" i="2" s="1"/>
  <c r="G466" i="2" s="1"/>
  <c r="H466" i="2" s="1"/>
  <c r="G467" i="2" s="1"/>
  <c r="H467" i="2" s="1"/>
  <c r="G468" i="2" s="1"/>
  <c r="H468" i="2" s="1"/>
  <c r="G469" i="2" s="1"/>
  <c r="H469" i="2" s="1"/>
  <c r="G470" i="2" s="1"/>
  <c r="H470" i="2" s="1"/>
  <c r="G471" i="2" s="1"/>
  <c r="H471" i="2" s="1"/>
  <c r="G472" i="2" s="1"/>
  <c r="H472" i="2" s="1"/>
  <c r="G473" i="2" s="1"/>
  <c r="H473" i="2" s="1"/>
  <c r="G474" i="2" s="1"/>
  <c r="H474" i="2" s="1"/>
  <c r="G475" i="2" s="1"/>
  <c r="H475" i="2" s="1"/>
  <c r="G476" i="2" s="1"/>
  <c r="H476" i="2" s="1"/>
  <c r="G477" i="2" s="1"/>
  <c r="H477" i="2" s="1"/>
  <c r="G478" i="2" s="1"/>
  <c r="H478" i="2" s="1"/>
  <c r="G479" i="2" s="1"/>
  <c r="H479" i="2" s="1"/>
  <c r="G480" i="2" s="1"/>
  <c r="H480" i="2" s="1"/>
  <c r="G481" i="2" s="1"/>
  <c r="H481" i="2" s="1"/>
  <c r="L23" i="2"/>
  <c r="L16" i="2" l="1"/>
  <c r="L17" i="2" s="1"/>
  <c r="L18" i="2" s="1"/>
  <c r="L20" i="2" s="1"/>
  <c r="L21" i="2" s="1"/>
</calcChain>
</file>

<file path=xl/sharedStrings.xml><?xml version="1.0" encoding="utf-8"?>
<sst xmlns="http://schemas.openxmlformats.org/spreadsheetml/2006/main" count="27" uniqueCount="25">
  <si>
    <t>תשואה שנתית בשוק</t>
  </si>
  <si>
    <t>ריבית הלוואה בבנק</t>
  </si>
  <si>
    <t>סכום הלוואה (לילד)</t>
  </si>
  <si>
    <t>מספר תשלומים</t>
  </si>
  <si>
    <t>מס רווח הון</t>
  </si>
  <si>
    <t>מספר ילדים</t>
  </si>
  <si>
    <t>חודש חתונה ראשונה</t>
  </si>
  <si>
    <t>מרווח חודשים</t>
  </si>
  <si>
    <t>תשואה חודשית</t>
  </si>
  <si>
    <t>החזר חודשי (PMT)</t>
  </si>
  <si>
    <t>חודש</t>
  </si>
  <si>
    <t>הפקדה</t>
  </si>
  <si>
    <t>חתונה?</t>
  </si>
  <si>
    <t>הלוואות פעילות</t>
  </si>
  <si>
    <t>תשלום לבנק</t>
  </si>
  <si>
    <t>קרן מצטברת (מהכיס)</t>
  </si>
  <si>
    <t>יתרה לפני משיכה</t>
  </si>
  <si>
    <t>יתרה סופית</t>
  </si>
  <si>
    <t>סיכום ביצועים ו-KPIs</t>
  </si>
  <si>
    <t>סה''כ הושקע מהכיס (Principal):</t>
  </si>
  <si>
    <t>שווי תיק סופי ברוטו:</t>
  </si>
  <si>
    <t>רווח הון חייב במס:</t>
  </si>
  <si>
    <t>יתרה נטו ביד (Take Home):</t>
  </si>
  <si>
    <t>תשואה כוללת על ההשקעה (ROI):</t>
  </si>
  <si>
    <t>עלות כוללת לבנק (ללא חיסכון):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</si>
</sst>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\₪"/>
    <numFmt numFmtId="165" formatCode="0.000%"/>
    <numFmt numFmtId="166" formatCode="0.0%"/>
  </numFmts>
  <fonts count="5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sz val="11"/>
      <color rgb="FFC80000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323232"/>
        <bgColor indexed="64"/>
      </patternFill>
    </fill>
    <fill>
      <patternFill patternType="solid">
        <fgColor rgb="FF0064C8"/>
        <bgColor indexed="64"/>
      </patternFill>
    </fill>
    <fill>
      <patternFill patternType="solid">
        <fgColor rgb="FFC8FF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10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165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3" borderId="0" xfId="0" applyFont="1" applyFill="1" applyAlignment="1">
      <alignment horizontal="center"/>
    </xf>
    <xf numFmtId="3" fontId="0" fillId="0" borderId="0" xfId="0" applyNumberFormat="1"/>
    <xf numFmtId="166" fontId="0" fillId="0" borderId="1" xfId="0" applyNumberFormat="1" applyBorder="1"/>
    <xf numFmtId="164" fontId="0" fillId="0" borderId="1" xfId="0" applyNumberFormat="1" applyBorder="1"/>
    <xf numFmtId="164" fontId="3" fillId="0" borderId="1" xfId="0" applyNumberFormat="1" applyFont="1" applyBorder="1"/>
    <xf numFmtId="0" fontId="4" fillId="5" borderId="1" xfId="0" applyFont="1" applyFill="1" applyBorder="1"/>
    <xf numFmtId="164" fontId="4" fillId="5" borderId="1" xfId="0" applyNumberFormat="1" applyFont="1" applyFill="1" applyBorder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C8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he-IL"/>
              <a:t>אפריון מול מסלול פרטי: צמיחת הון לאורך זמן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מסלול פרטי (שווי נקי)</c:v>
          </c:tx>
          <c:marker>
            <c:symbol val="none"/>
          </c:marker>
          <c:cat>
            <c:numRef>
              <c:f>סימולציה_משופרת!$A$2:$A$481</c:f>
              <c:numCache>
                <c:formatCode>General</c:formatCode>
                <c:ptCount val="48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</c:numCache>
            </c:numRef>
          </c:cat>
          <c:val>
            <c:numRef>
              <c:f>סימולציה_משופרת!$H$2:$H$481</c:f>
              <c:numCache>
                <c:formatCode>#,##0</c:formatCode>
                <c:ptCount val="480"/>
                <c:pt idx="0">
                  <c:v>1285</c:v>
                </c:pt>
                <c:pt idx="1">
                  <c:v>2586.535457382709</c:v>
                </c:pt>
                <c:pt idx="2">
                  <c:v>3896.4450330874552</c:v>
                </c:pt>
                <c:pt idx="3">
                  <c:v>5214.7826064436676</c:v>
                </c:pt>
                <c:pt idx="4">
                  <c:v>6541.6024034420025</c:v>
                </c:pt>
                <c:pt idx="5">
                  <c:v>7876.9589989647739</c:v>
                </c:pt>
                <c:pt idx="6">
                  <c:v>9220.9073190307299</c:v>
                </c:pt>
                <c:pt idx="7">
                  <c:v>10573.502643054278</c:v>
                </c:pt>
                <c:pt idx="8">
                  <c:v>11934.800606119245</c:v>
                </c:pt>
                <c:pt idx="9">
                  <c:v>13304.857201267258</c:v>
                </c:pt>
                <c:pt idx="10">
                  <c:v>14683.728781800861</c:v>
                </c:pt>
                <c:pt idx="11">
                  <c:v>16071.472063601446</c:v>
                </c:pt>
                <c:pt idx="12">
                  <c:v>17468.144127462092</c:v>
                </c:pt>
                <c:pt idx="13">
                  <c:v>18873.802421435415</c:v>
                </c:pt>
                <c:pt idx="14">
                  <c:v>20288.504763196543</c:v>
                </c:pt>
                <c:pt idx="15">
                  <c:v>21712.309342421253</c:v>
                </c:pt>
                <c:pt idx="16">
                  <c:v>23145.274723179453</c:v>
                </c:pt>
                <c:pt idx="17">
                  <c:v>24587.459846344045</c:v>
                </c:pt>
                <c:pt idx="18">
                  <c:v>26038.924032015278</c:v>
                </c:pt>
                <c:pt idx="19">
                  <c:v>27499.72698196071</c:v>
                </c:pt>
                <c:pt idx="20">
                  <c:v>28969.928782070874</c:v>
                </c:pt>
                <c:pt idx="21">
                  <c:v>30449.589904830729</c:v>
                </c:pt>
                <c:pt idx="22">
                  <c:v>31938.771211807019</c:v>
                </c:pt>
                <c:pt idx="23">
                  <c:v>33437.533956151652</c:v>
                </c:pt>
                <c:pt idx="24">
                  <c:v>35096.904889637648</c:v>
                </c:pt>
                <c:pt idx="25">
                  <c:v>36766.952265673361</c:v>
                </c:pt>
                <c:pt idx="26">
                  <c:v>38447.744776811618</c:v>
                </c:pt>
                <c:pt idx="27">
                  <c:v>40139.351557575203</c:v>
                </c:pt>
                <c:pt idx="28">
                  <c:v>41841.842187300506</c:v>
                </c:pt>
                <c:pt idx="29">
                  <c:v>43555.286692999463</c:v>
                </c:pt>
                <c:pt idx="30">
                  <c:v>45279.755552239905</c:v>
                </c:pt>
                <c:pt idx="31">
                  <c:v>47015.319696044469</c:v>
                </c:pt>
                <c:pt idx="32">
                  <c:v>48762.050511808113</c:v>
                </c:pt>
                <c:pt idx="33">
                  <c:v>50520.019846234449</c:v>
                </c:pt>
                <c:pt idx="34">
                  <c:v>52289.300008290949</c:v>
                </c:pt>
                <c:pt idx="35">
                  <c:v>54069.963772183153</c:v>
                </c:pt>
                <c:pt idx="36">
                  <c:v>55867.116550498577</c:v>
                </c:pt>
                <c:pt idx="37">
                  <c:v>57675.832263901961</c:v>
                </c:pt>
                <c:pt idx="38">
                  <c:v>59496.185308665816</c:v>
                </c:pt>
                <c:pt idx="39">
                  <c:v>61328.250559730521</c:v>
                </c:pt>
                <c:pt idx="40">
                  <c:v>63172.10337378407</c:v>
                </c:pt>
                <c:pt idx="41">
                  <c:v>65027.819592361651</c:v>
                </c:pt>
                <c:pt idx="42">
                  <c:v>66895.475544965186</c:v>
                </c:pt>
                <c:pt idx="43">
                  <c:v>68775.148052202901</c:v>
                </c:pt>
                <c:pt idx="44">
                  <c:v>70666.914428949123</c:v>
                </c:pt>
                <c:pt idx="45">
                  <c:v>72570.852487524418</c:v>
                </c:pt>
                <c:pt idx="46">
                  <c:v>74487.040540896167</c:v>
                </c:pt>
                <c:pt idx="47">
                  <c:v>76415.557405899744</c:v>
                </c:pt>
                <c:pt idx="48">
                  <c:v>78517.511851298012</c:v>
                </c:pt>
                <c:pt idx="49">
                  <c:v>80632.990334887814</c:v>
                </c:pt>
                <c:pt idx="50">
                  <c:v>82762.079870738104</c:v>
                </c:pt>
                <c:pt idx="51">
                  <c:v>84904.868032768951</c:v>
                </c:pt>
                <c:pt idx="52">
                  <c:v>87061.442958353655</c:v>
                </c:pt>
                <c:pt idx="53">
                  <c:v>89231.893351944047</c:v>
                </c:pt>
                <c:pt idx="54">
                  <c:v>91416.308488719078</c:v>
                </c:pt>
                <c:pt idx="55">
                  <c:v>93614.778218256863</c:v>
                </c:pt>
                <c:pt idx="56">
                  <c:v>95827.39296823043</c:v>
                </c:pt>
                <c:pt idx="57">
                  <c:v>98054.243748127163</c:v>
                </c:pt>
                <c:pt idx="58">
                  <c:v>100295.42215299224</c:v>
                </c:pt>
                <c:pt idx="59">
                  <c:v>102551.02036719609</c:v>
                </c:pt>
                <c:pt idx="60">
                  <c:v>105334.41252358232</c:v>
                </c:pt>
                <c:pt idx="61">
                  <c:v>108135.71310891067</c:v>
                </c:pt>
                <c:pt idx="62">
                  <c:v>110955.0373465522</c:v>
                </c:pt>
                <c:pt idx="63">
                  <c:v>113792.50120122857</c:v>
                </c:pt>
                <c:pt idx="64">
                  <c:v>116648.22138378199</c:v>
                </c:pt>
                <c:pt idx="65">
                  <c:v>119522.31535597569</c:v>
                </c:pt>
                <c:pt idx="66">
                  <c:v>122414.90133532547</c:v>
                </c:pt>
                <c:pt idx="67">
                  <c:v>125326.09829996216</c:v>
                </c:pt>
                <c:pt idx="68">
                  <c:v>128256.02599352547</c:v>
                </c:pt>
                <c:pt idx="69">
                  <c:v>131204.8049300893</c:v>
                </c:pt>
                <c:pt idx="70">
                  <c:v>134172.55639911874</c:v>
                </c:pt>
                <c:pt idx="71">
                  <c:v>137159.40247045891</c:v>
                </c:pt>
                <c:pt idx="72">
                  <c:v>140165.46599935603</c:v>
                </c:pt>
                <c:pt idx="73">
                  <c:v>143190.87063151065</c:v>
                </c:pt>
                <c:pt idx="74">
                  <c:v>146235.74080816351</c:v>
                </c:pt>
                <c:pt idx="75">
                  <c:v>149300.20177121399</c:v>
                </c:pt>
                <c:pt idx="76">
                  <c:v>152384.37956837169</c:v>
                </c:pt>
                <c:pt idx="77">
                  <c:v>155488.40105834088</c:v>
                </c:pt>
                <c:pt idx="78">
                  <c:v>158612.39391603865</c:v>
                </c:pt>
                <c:pt idx="79">
                  <c:v>161756.48663784628</c:v>
                </c:pt>
                <c:pt idx="80">
                  <c:v>164920.80854689467</c:v>
                </c:pt>
                <c:pt idx="81">
                  <c:v>168105.48979838361</c:v>
                </c:pt>
                <c:pt idx="82">
                  <c:v>171310.6613849354</c:v>
                </c:pt>
                <c:pt idx="83">
                  <c:v>174536.45514198279</c:v>
                </c:pt>
                <c:pt idx="84">
                  <c:v>177783.00375319168</c:v>
                </c:pt>
                <c:pt idx="85">
                  <c:v>181050.44075591868</c:v>
                </c:pt>
                <c:pt idx="86">
                  <c:v>184338.90054670375</c:v>
                </c:pt>
                <c:pt idx="87">
                  <c:v>187648.51838679827</c:v>
                </c:pt>
                <c:pt idx="88">
                  <c:v>190979.43040772856</c:v>
                </c:pt>
                <c:pt idx="89">
                  <c:v>194331.77361689531</c:v>
                </c:pt>
                <c:pt idx="90">
                  <c:v>197705.68590320888</c:v>
                </c:pt>
                <c:pt idx="91">
                  <c:v>201101.30604276111</c:v>
                </c:pt>
                <c:pt idx="92">
                  <c:v>204518.77370453335</c:v>
                </c:pt>
                <c:pt idx="93">
                  <c:v>207958.22945614139</c:v>
                </c:pt>
                <c:pt idx="94">
                  <c:v>211419.81476961731</c:v>
                </c:pt>
                <c:pt idx="95">
                  <c:v>214903.67202722849</c:v>
                </c:pt>
                <c:pt idx="96">
                  <c:v>218943.35456329238</c:v>
                </c:pt>
                <c:pt idx="97">
                  <c:v>223009.02853842816</c:v>
                </c:pt>
                <c:pt idx="98">
                  <c:v>227100.86118233742</c:v>
                </c:pt>
                <c:pt idx="99">
                  <c:v>231219.02080068269</c:v>
                </c:pt>
                <c:pt idx="100">
                  <c:v>235363.67678201021</c:v>
                </c:pt>
                <c:pt idx="101">
                  <c:v>239534.99960471719</c:v>
                </c:pt>
                <c:pt idx="102">
                  <c:v>243733.160844064</c:v>
                </c:pt>
                <c:pt idx="103">
                  <c:v>247958.33317923141</c:v>
                </c:pt>
                <c:pt idx="104">
                  <c:v>252210.69040042325</c:v>
                </c:pt>
                <c:pt idx="105">
                  <c:v>256490.40741601473</c:v>
                </c:pt>
                <c:pt idx="106">
                  <c:v>260797.66025974683</c:v>
                </c:pt>
                <c:pt idx="107">
                  <c:v>265132.62609796692</c:v>
                </c:pt>
                <c:pt idx="108">
                  <c:v>269495.4832369159</c:v>
                </c:pt>
                <c:pt idx="109">
                  <c:v>273886.41113006254</c:v>
                </c:pt>
                <c:pt idx="110">
                  <c:v>278305.59038548457</c:v>
                </c:pt>
                <c:pt idx="111">
                  <c:v>282753.20277329744</c:v>
                </c:pt>
                <c:pt idx="112">
                  <c:v>287229.43123313115</c:v>
                </c:pt>
                <c:pt idx="113">
                  <c:v>291734.45988165471</c:v>
                </c:pt>
                <c:pt idx="114">
                  <c:v>296268.47402014927</c:v>
                </c:pt>
                <c:pt idx="115">
                  <c:v>300831.6601421301</c:v>
                </c:pt>
                <c:pt idx="116">
                  <c:v>305424.20594101731</c:v>
                </c:pt>
                <c:pt idx="117">
                  <c:v>310046.30031785613</c:v>
                </c:pt>
                <c:pt idx="118">
                  <c:v>314698.13338908681</c:v>
                </c:pt>
                <c:pt idx="119">
                  <c:v>319379.89649436448</c:v>
                </c:pt>
                <c:pt idx="120">
                  <c:v>324091.78220442939</c:v>
                </c:pt>
                <c:pt idx="121">
                  <c:v>328833.98432902776</c:v>
                </c:pt>
                <c:pt idx="122">
                  <c:v>333606.69792488351</c:v>
                </c:pt>
                <c:pt idx="123">
                  <c:v>338410.11930372147</c:v>
                </c:pt>
                <c:pt idx="124">
                  <c:v>343244.44604034186</c:v>
                </c:pt>
                <c:pt idx="125">
                  <c:v>348109.87698074727</c:v>
                </c:pt>
                <c:pt idx="126">
                  <c:v>353006.61225032137</c:v>
                </c:pt>
                <c:pt idx="127">
                  <c:v>357934.85326206067</c:v>
                </c:pt>
                <c:pt idx="128">
                  <c:v>362894.80272485886</c:v>
                </c:pt>
                <c:pt idx="129">
                  <c:v>367886.66465184477</c:v>
                </c:pt>
                <c:pt idx="130">
                  <c:v>372910.64436877391</c:v>
                </c:pt>
                <c:pt idx="131">
                  <c:v>377966.9485224738</c:v>
                </c:pt>
                <c:pt idx="132">
                  <c:v>383055.7850893439</c:v>
                </c:pt>
                <c:pt idx="133">
                  <c:v>388177.36338391015</c:v>
                </c:pt>
                <c:pt idx="134">
                  <c:v>393331.89406743436</c:v>
                </c:pt>
                <c:pt idx="135">
                  <c:v>398519.58915657934</c:v>
                </c:pt>
                <c:pt idx="136">
                  <c:v>403740.66203212936</c:v>
                </c:pt>
                <c:pt idx="137">
                  <c:v>408995.32744776719</c:v>
                </c:pt>
                <c:pt idx="138">
                  <c:v>414283.80153890722</c:v>
                </c:pt>
                <c:pt idx="139">
                  <c:v>419606.30183158565</c:v>
                </c:pt>
                <c:pt idx="140">
                  <c:v>424963.04725140764</c:v>
                </c:pt>
                <c:pt idx="141">
                  <c:v>430354.25813255244</c:v>
                </c:pt>
                <c:pt idx="142">
                  <c:v>435780.15622683585</c:v>
                </c:pt>
                <c:pt idx="143">
                  <c:v>441240.96471283172</c:v>
                </c:pt>
                <c:pt idx="144">
                  <c:v>447275.35041116033</c:v>
                </c:pt>
                <c:pt idx="145">
                  <c:v>453348.56152876734</c:v>
                </c:pt>
                <c:pt idx="146">
                  <c:v>459460.84786956944</c:v>
                </c:pt>
                <c:pt idx="147">
                  <c:v>465612.46084472921</c:v>
                </c:pt>
                <c:pt idx="148">
                  <c:v>471803.65348299628</c:v>
                </c:pt>
                <c:pt idx="149">
                  <c:v>478034.68044111476</c:v>
                </c:pt>
                <c:pt idx="150">
                  <c:v>484305.79801429802</c:v>
                </c:pt>
                <c:pt idx="151">
                  <c:v>490617.26414677053</c:v>
                </c:pt>
                <c:pt idx="152">
                  <c:v>496969.33844237763</c:v>
                </c:pt>
                <c:pt idx="153">
                  <c:v>503362.28217526362</c:v>
                </c:pt>
                <c:pt idx="154">
                  <c:v>509796.35830061859</c:v>
                </c:pt>
                <c:pt idx="155">
                  <c:v>516271.83146549412</c:v>
                </c:pt>
                <c:pt idx="156">
                  <c:v>522788.96801968897</c:v>
                </c:pt>
                <c:pt idx="157">
                  <c:v>529348.03602670447</c:v>
                </c:pt>
                <c:pt idx="158">
                  <c:v>535949.30527477071</c:v>
                </c:pt>
                <c:pt idx="159">
                  <c:v>542593.04728794331</c:v>
                </c:pt>
                <c:pt idx="160">
                  <c:v>549279.53533727175</c:v>
                </c:pt>
                <c:pt idx="161">
                  <c:v>556009.04445203976</c:v>
                </c:pt>
                <c:pt idx="162">
                  <c:v>562781.8514310777</c:v>
                </c:pt>
                <c:pt idx="163">
                  <c:v>569598.234854148</c:v>
                </c:pt>
                <c:pt idx="164">
                  <c:v>576458.47509340371</c:v>
                </c:pt>
                <c:pt idx="165">
                  <c:v>583362.85432492057</c:v>
                </c:pt>
                <c:pt idx="166">
                  <c:v>590311.65654030396</c:v>
                </c:pt>
                <c:pt idx="167">
                  <c:v>597305.16755836958</c:v>
                </c:pt>
                <c:pt idx="168">
                  <c:v>604343.67503689998</c:v>
                </c:pt>
                <c:pt idx="169">
                  <c:v>611427.46848447679</c:v>
                </c:pt>
                <c:pt idx="170">
                  <c:v>618556.83927238837</c:v>
                </c:pt>
                <c:pt idx="171">
                  <c:v>625732.08064661478</c:v>
                </c:pt>
                <c:pt idx="172">
                  <c:v>632953.48773988942</c:v>
                </c:pt>
                <c:pt idx="173">
                  <c:v>640221.35758383886</c:v>
                </c:pt>
                <c:pt idx="174">
                  <c:v>647535.98912119982</c:v>
                </c:pt>
                <c:pt idx="175">
                  <c:v>654897.68321811571</c:v>
                </c:pt>
                <c:pt idx="176">
                  <c:v>662306.74267651176</c:v>
                </c:pt>
                <c:pt idx="177">
                  <c:v>669763.47224655002</c:v>
                </c:pt>
                <c:pt idx="178">
                  <c:v>677268.17863916408</c:v>
                </c:pt>
                <c:pt idx="179">
                  <c:v>684821.17053867492</c:v>
                </c:pt>
                <c:pt idx="180">
                  <c:v>692422.75861548784</c:v>
                </c:pt>
                <c:pt idx="181">
                  <c:v>700073.25553887081</c:v>
                </c:pt>
                <c:pt idx="182">
                  <c:v>707772.97598981531</c:v>
                </c:pt>
                <c:pt idx="183">
                  <c:v>715522.23667397979</c:v>
                </c:pt>
                <c:pt idx="184">
                  <c:v>723321.35633471643</c:v>
                </c:pt>
                <c:pt idx="185">
                  <c:v>731170.65576618176</c:v>
                </c:pt>
                <c:pt idx="186">
                  <c:v>739070.45782653161</c:v>
                </c:pt>
                <c:pt idx="187">
                  <c:v>747021.08745120082</c:v>
                </c:pt>
                <c:pt idx="188">
                  <c:v>755022.87166626856</c:v>
                </c:pt>
                <c:pt idx="189">
                  <c:v>763076.1396019099</c:v>
                </c:pt>
                <c:pt idx="190">
                  <c:v>771181.22250593302</c:v>
                </c:pt>
                <c:pt idx="191">
                  <c:v>779338.4537574047</c:v>
                </c:pt>
                <c:pt idx="192">
                  <c:v>787272.40595611243</c:v>
                </c:pt>
                <c:pt idx="193">
                  <c:v>795257.40544215799</c:v>
                </c:pt>
                <c:pt idx="194">
                  <c:v>803293.78065532516</c:v>
                </c:pt>
                <c:pt idx="195">
                  <c:v>811381.86214858911</c:v>
                </c:pt>
                <c:pt idx="196">
                  <c:v>819521.98260171292</c:v>
                </c:pt>
                <c:pt idx="197">
                  <c:v>827714.47683493118</c:v>
                </c:pt>
                <c:pt idx="198">
                  <c:v>835959.68182272196</c:v>
                </c:pt>
                <c:pt idx="199">
                  <c:v>844257.93670766731</c:v>
                </c:pt>
                <c:pt idx="200">
                  <c:v>852609.58281440288</c:v>
                </c:pt>
                <c:pt idx="201">
                  <c:v>861014.96366365731</c:v>
                </c:pt>
                <c:pt idx="202">
                  <c:v>869474.4249863819</c:v>
                </c:pt>
                <c:pt idx="203">
                  <c:v>877988.31473797129</c:v>
                </c:pt>
                <c:pt idx="204">
                  <c:v>884855.10316765972</c:v>
                </c:pt>
                <c:pt idx="205">
                  <c:v>891766.07272086374</c:v>
                </c:pt>
                <c:pt idx="206">
                  <c:v>898721.5076602624</c:v>
                </c:pt>
                <c:pt idx="207">
                  <c:v>905721.69407748932</c:v>
                </c:pt>
                <c:pt idx="208">
                  <c:v>912766.91990490025</c:v>
                </c:pt>
                <c:pt idx="209">
                  <c:v>919857.47492741654</c:v>
                </c:pt>
                <c:pt idx="210">
                  <c:v>926993.65079444437</c:v>
                </c:pt>
                <c:pt idx="211">
                  <c:v>934175.74103187094</c:v>
                </c:pt>
                <c:pt idx="212">
                  <c:v>941404.04105413787</c:v>
                </c:pt>
                <c:pt idx="213">
                  <c:v>948678.84817639214</c:v>
                </c:pt>
                <c:pt idx="214">
                  <c:v>956000.46162671549</c:v>
                </c:pt>
                <c:pt idx="215">
                  <c:v>961720.59960310813</c:v>
                </c:pt>
                <c:pt idx="216">
                  <c:v>966259.75594304106</c:v>
                </c:pt>
                <c:pt idx="217">
                  <c:v>970828.1173515392</c:v>
                </c:pt>
                <c:pt idx="218">
                  <c:v>975425.87173489295</c:v>
                </c:pt>
                <c:pt idx="219">
                  <c:v>980053.2082083876</c:v>
                </c:pt>
                <c:pt idx="220">
                  <c:v>984710.31710408186</c:v>
                </c:pt>
                <c:pt idx="221">
                  <c:v>989397.38997863652</c:v>
                </c:pt>
                <c:pt idx="222">
                  <c:v>994114.61962119385</c:v>
                </c:pt>
                <c:pt idx="223">
                  <c:v>998862.20006130729</c:v>
                </c:pt>
                <c:pt idx="224">
                  <c:v>1003640.3265769221</c:v>
                </c:pt>
                <c:pt idx="225">
                  <c:v>1008449.1957024077</c:v>
                </c:pt>
                <c:pt idx="226">
                  <c:v>1013289.0052366419</c:v>
                </c:pt>
                <c:pt idx="227">
                  <c:v>1018159.9542511458</c:v>
                </c:pt>
                <c:pt idx="228">
                  <c:v>1023062.2430982734</c:v>
                </c:pt>
                <c:pt idx="229">
                  <c:v>1027996.0734194514</c:v>
                </c:pt>
                <c:pt idx="230">
                  <c:v>1032961.6481534734</c:v>
                </c:pt>
                <c:pt idx="231">
                  <c:v>1037959.1715448477</c:v>
                </c:pt>
                <c:pt idx="232">
                  <c:v>1042988.8491521975</c:v>
                </c:pt>
                <c:pt idx="233">
                  <c:v>1048050.8878567166</c:v>
                </c:pt>
                <c:pt idx="234">
                  <c:v>1053145.4958706785</c:v>
                </c:pt>
                <c:pt idx="235">
                  <c:v>1058272.8827460008</c:v>
                </c:pt>
                <c:pt idx="236">
                  <c:v>1063433.2593828647</c:v>
                </c:pt>
                <c:pt idx="237">
                  <c:v>1068626.8380383891</c:v>
                </c:pt>
                <c:pt idx="238">
                  <c:v>1073853.8323353617</c:v>
                </c:pt>
                <c:pt idx="239">
                  <c:v>1077465.8743157021</c:v>
                </c:pt>
                <c:pt idx="240">
                  <c:v>1081101.1562829025</c:v>
                </c:pt>
                <c:pt idx="241">
                  <c:v>1084759.8277637383</c:v>
                </c:pt>
                <c:pt idx="242">
                  <c:v>1088442.0392470444</c:v>
                </c:pt>
                <c:pt idx="243">
                  <c:v>1092147.9421899053</c:v>
                </c:pt>
                <c:pt idx="244">
                  <c:v>1095877.6890238854</c:v>
                </c:pt>
                <c:pt idx="245">
                  <c:v>1099631.433161298</c:v>
                </c:pt>
                <c:pt idx="246">
                  <c:v>1103409.3290015161</c:v>
                </c:pt>
                <c:pt idx="247">
                  <c:v>1107211.5319373226</c:v>
                </c:pt>
                <c:pt idx="248">
                  <c:v>1111038.1983613025</c:v>
                </c:pt>
                <c:pt idx="249">
                  <c:v>1114889.4856722751</c:v>
                </c:pt>
                <c:pt idx="250">
                  <c:v>1118765.5522817688</c:v>
                </c:pt>
                <c:pt idx="251">
                  <c:v>1122666.5576205363</c:v>
                </c:pt>
                <c:pt idx="252">
                  <c:v>1126592.6621451129</c:v>
                </c:pt>
                <c:pt idx="253">
                  <c:v>1130544.0273444154</c:v>
                </c:pt>
                <c:pt idx="254">
                  <c:v>1134520.8157463861</c:v>
                </c:pt>
                <c:pt idx="255">
                  <c:v>1138523.1909246761</c:v>
                </c:pt>
                <c:pt idx="256">
                  <c:v>1142551.3175053748</c:v>
                </c:pt>
                <c:pt idx="257">
                  <c:v>1146605.3611737804</c:v>
                </c:pt>
                <c:pt idx="258">
                  <c:v>1150685.488681216</c:v>
                </c:pt>
                <c:pt idx="259">
                  <c:v>1154791.8678518871</c:v>
                </c:pt>
                <c:pt idx="260">
                  <c:v>1158924.6675897853</c:v>
                </c:pt>
                <c:pt idx="261">
                  <c:v>1163084.0578856356</c:v>
                </c:pt>
                <c:pt idx="262">
                  <c:v>1167270.209823889</c:v>
                </c:pt>
                <c:pt idx="263">
                  <c:v>1169834.7126344338</c:v>
                </c:pt>
                <c:pt idx="264">
                  <c:v>1172415.7155332789</c:v>
                </c:pt>
                <c:pt idx="265">
                  <c:v>1175013.3246824893</c:v>
                </c:pt>
                <c:pt idx="266">
                  <c:v>1177627.6469271795</c:v>
                </c:pt>
                <c:pt idx="267">
                  <c:v>1180258.7897999096</c:v>
                </c:pt>
                <c:pt idx="268">
                  <c:v>1182906.8615251065</c:v>
                </c:pt>
                <c:pt idx="269">
                  <c:v>1185571.9710235167</c:v>
                </c:pt>
                <c:pt idx="270">
                  <c:v>1188254.2279166861</c:v>
                </c:pt>
                <c:pt idx="271">
                  <c:v>1190953.7425314689</c:v>
                </c:pt>
                <c:pt idx="272">
                  <c:v>1193670.6259045657</c:v>
                </c:pt>
                <c:pt idx="273">
                  <c:v>1196404.9897870903</c:v>
                </c:pt>
                <c:pt idx="274">
                  <c:v>1199156.9466491668</c:v>
                </c:pt>
                <c:pt idx="275">
                  <c:v>1201926.6096845553</c:v>
                </c:pt>
                <c:pt idx="276">
                  <c:v>1204714.0928153081</c:v>
                </c:pt>
                <c:pt idx="277">
                  <c:v>1207519.5106964551</c:v>
                </c:pt>
                <c:pt idx="278">
                  <c:v>1210342.9787207206</c:v>
                </c:pt>
                <c:pt idx="279">
                  <c:v>1213184.613023269</c:v>
                </c:pt>
                <c:pt idx="280">
                  <c:v>1216044.5304864815</c:v>
                </c:pt>
                <c:pt idx="281">
                  <c:v>1218922.8487447645</c:v>
                </c:pt>
                <c:pt idx="282">
                  <c:v>1221819.6861893875</c:v>
                </c:pt>
                <c:pt idx="283">
                  <c:v>1224735.1619733528</c:v>
                </c:pt>
                <c:pt idx="284">
                  <c:v>1227669.3960162972</c:v>
                </c:pt>
                <c:pt idx="285">
                  <c:v>1230622.5090094237</c:v>
                </c:pt>
                <c:pt idx="286">
                  <c:v>1233594.6224204663</c:v>
                </c:pt>
                <c:pt idx="287">
                  <c:v>1234937.2755433617</c:v>
                </c:pt>
                <c:pt idx="288">
                  <c:v>1236288.5673368771</c:v>
                </c:pt>
                <c:pt idx="289">
                  <c:v>1237648.5533824794</c:v>
                </c:pt>
                <c:pt idx="290">
                  <c:v>1239017.2896192484</c:v>
                </c:pt>
                <c:pt idx="291">
                  <c:v>1240394.8323461774</c:v>
                </c:pt>
                <c:pt idx="292">
                  <c:v>1241781.2382244891</c:v>
                </c:pt>
                <c:pt idx="293">
                  <c:v>1243176.5642799668</c:v>
                </c:pt>
                <c:pt idx="294">
                  <c:v>1244580.8679052985</c:v>
                </c:pt>
                <c:pt idx="295">
                  <c:v>1245994.2068624392</c:v>
                </c:pt>
                <c:pt idx="296">
                  <c:v>1247416.6392849858</c:v>
                </c:pt>
                <c:pt idx="297">
                  <c:v>1248848.2236805686</c:v>
                </c:pt>
                <c:pt idx="298">
                  <c:v>1250289.0189332576</c:v>
                </c:pt>
                <c:pt idx="299">
                  <c:v>1251739.0843059847</c:v>
                </c:pt>
                <c:pt idx="300">
                  <c:v>1253198.4794429813</c:v>
                </c:pt>
                <c:pt idx="301">
                  <c:v>1254667.2643722319</c:v>
                </c:pt>
                <c:pt idx="302">
                  <c:v>1256145.4995079422</c:v>
                </c:pt>
                <c:pt idx="303">
                  <c:v>1257633.2456530256</c:v>
                </c:pt>
                <c:pt idx="304">
                  <c:v>1259130.5640016024</c:v>
                </c:pt>
                <c:pt idx="305">
                  <c:v>1260637.516141518</c:v>
                </c:pt>
                <c:pt idx="306">
                  <c:v>1262154.1640568764</c:v>
                </c:pt>
                <c:pt idx="307">
                  <c:v>1263680.5701305885</c:v>
                </c:pt>
                <c:pt idx="308">
                  <c:v>1265216.797146939</c:v>
                </c:pt>
                <c:pt idx="309">
                  <c:v>1266762.9082941683</c:v>
                </c:pt>
                <c:pt idx="310">
                  <c:v>1268318.9671670725</c:v>
                </c:pt>
                <c:pt idx="311">
                  <c:v>1268236.4548142937</c:v>
                </c:pt>
                <c:pt idx="312">
                  <c:v>1268153.4115745525</c:v>
                </c:pt>
                <c:pt idx="313">
                  <c:v>1268069.8340321064</c:v>
                </c:pt>
                <c:pt idx="314">
                  <c:v>1267985.7187492358</c:v>
                </c:pt>
                <c:pt idx="315">
                  <c:v>1269549.6452214266</c:v>
                </c:pt>
                <c:pt idx="316">
                  <c:v>1271123.6340436293</c:v>
                </c:pt>
                <c:pt idx="317">
                  <c:v>1272707.7499573068</c:v>
                </c:pt>
                <c:pt idx="318">
                  <c:v>1274302.0581204707</c:v>
                </c:pt>
                <c:pt idx="319">
                  <c:v>1275906.6241103611</c:v>
                </c:pt>
                <c:pt idx="320">
                  <c:v>1277521.5139261438</c:v>
                </c:pt>
                <c:pt idx="321">
                  <c:v>1279146.7939916255</c:v>
                </c:pt>
                <c:pt idx="322">
                  <c:v>1280782.5311579858</c:v>
                </c:pt>
                <c:pt idx="323">
                  <c:v>1282428.7927065266</c:v>
                </c:pt>
                <c:pt idx="324">
                  <c:v>1284085.6463514396</c:v>
                </c:pt>
                <c:pt idx="325">
                  <c:v>1285753.160242592</c:v>
                </c:pt>
                <c:pt idx="326">
                  <c:v>1287431.4029683287</c:v>
                </c:pt>
                <c:pt idx="327">
                  <c:v>1289120.4435582948</c:v>
                </c:pt>
                <c:pt idx="328">
                  <c:v>1290820.3514862738</c:v>
                </c:pt>
                <c:pt idx="329">
                  <c:v>1292531.1966730456</c:v>
                </c:pt>
                <c:pt idx="330">
                  <c:v>1294253.0494892627</c:v>
                </c:pt>
                <c:pt idx="331">
                  <c:v>1295985.9807583443</c:v>
                </c:pt>
                <c:pt idx="332">
                  <c:v>1297730.0617593897</c:v>
                </c:pt>
                <c:pt idx="333">
                  <c:v>1299485.3642301101</c:v>
                </c:pt>
                <c:pt idx="334">
                  <c:v>1301251.9603697793</c:v>
                </c:pt>
                <c:pt idx="335">
                  <c:v>1301381.3398868791</c:v>
                </c:pt>
                <c:pt idx="336">
                  <c:v>1301511.5518356876</c:v>
                </c:pt>
                <c:pt idx="337">
                  <c:v>1301642.6015720954</c:v>
                </c:pt>
                <c:pt idx="338">
                  <c:v>1301774.4944864532</c:v>
                </c:pt>
                <c:pt idx="339">
                  <c:v>1303555.8189591174</c:v>
                </c:pt>
                <c:pt idx="340">
                  <c:v>1305348.6045270744</c:v>
                </c:pt>
                <c:pt idx="341">
                  <c:v>1307152.9249313565</c:v>
                </c:pt>
                <c:pt idx="342">
                  <c:v>1308968.8543874477</c:v>
                </c:pt>
                <c:pt idx="343">
                  <c:v>1310796.4675883371</c:v>
                </c:pt>
                <c:pt idx="344">
                  <c:v>1312635.8397075904</c:v>
                </c:pt>
                <c:pt idx="345">
                  <c:v>1314487.0464024425</c:v>
                </c:pt>
                <c:pt idx="346">
                  <c:v>1316350.1638169091</c:v>
                </c:pt>
                <c:pt idx="347">
                  <c:v>1318225.2685849189</c:v>
                </c:pt>
                <c:pt idx="348">
                  <c:v>1320112.4378334656</c:v>
                </c:pt>
                <c:pt idx="349">
                  <c:v>1322011.7491857801</c:v>
                </c:pt>
                <c:pt idx="350">
                  <c:v>1323923.2807645234</c:v>
                </c:pt>
                <c:pt idx="351">
                  <c:v>1325847.1111950008</c:v>
                </c:pt>
                <c:pt idx="352">
                  <c:v>1327783.3196083943</c:v>
                </c:pt>
                <c:pt idx="353">
                  <c:v>1329731.985645019</c:v>
                </c:pt>
                <c:pt idx="354">
                  <c:v>1331693.1894575974</c:v>
                </c:pt>
                <c:pt idx="355">
                  <c:v>1333667.0117145579</c:v>
                </c:pt>
                <c:pt idx="356">
                  <c:v>1335653.5336033516</c:v>
                </c:pt>
                <c:pt idx="357">
                  <c:v>1337652.8368337918</c:v>
                </c:pt>
                <c:pt idx="358">
                  <c:v>1339665.0036414159</c:v>
                </c:pt>
                <c:pt idx="359">
                  <c:v>1340041.5338355424</c:v>
                </c:pt>
                <c:pt idx="360">
                  <c:v>1340420.4866362752</c:v>
                </c:pt>
                <c:pt idx="361">
                  <c:v>1340801.8776307383</c:v>
                </c:pt>
                <c:pt idx="362">
                  <c:v>1341185.7225063434</c:v>
                </c:pt>
                <c:pt idx="363">
                  <c:v>1343220.6200067599</c:v>
                </c:pt>
                <c:pt idx="364">
                  <c:v>1345268.6100989648</c:v>
                </c:pt>
                <c:pt idx="365">
                  <c:v>1347329.7770210879</c:v>
                </c:pt>
                <c:pt idx="366">
                  <c:v>1349404.2055532497</c:v>
                </c:pt>
                <c:pt idx="367">
                  <c:v>1351491.9810210485</c:v>
                </c:pt>
                <c:pt idx="368">
                  <c:v>1353593.18929907</c:v>
                </c:pt>
                <c:pt idx="369">
                  <c:v>1355707.9168144197</c:v>
                </c:pt>
                <c:pt idx="370">
                  <c:v>1357836.2505502775</c:v>
                </c:pt>
                <c:pt idx="371">
                  <c:v>1359978.278049476</c:v>
                </c:pt>
                <c:pt idx="372">
                  <c:v>1362134.0874181008</c:v>
                </c:pt>
                <c:pt idx="373">
                  <c:v>1364303.7673291147</c:v>
                </c:pt>
                <c:pt idx="374">
                  <c:v>1366487.4070260052</c:v>
                </c:pt>
                <c:pt idx="375">
                  <c:v>1368685.096326455</c:v>
                </c:pt>
                <c:pt idx="376">
                  <c:v>1370896.9256260362</c:v>
                </c:pt>
                <c:pt idx="377">
                  <c:v>1373122.9859019292</c:v>
                </c:pt>
                <c:pt idx="378">
                  <c:v>1375363.3687166639</c:v>
                </c:pt>
                <c:pt idx="379">
                  <c:v>1377618.1662218866</c:v>
                </c:pt>
                <c:pt idx="380">
                  <c:v>1379887.4711621499</c:v>
                </c:pt>
                <c:pt idx="381">
                  <c:v>1382171.3768787275</c:v>
                </c:pt>
                <c:pt idx="382">
                  <c:v>1384469.977313454</c:v>
                </c:pt>
                <c:pt idx="383">
                  <c:v>1385134.7840572644</c:v>
                </c:pt>
                <c:pt idx="384">
                  <c:v>1385803.8681876818</c:v>
                </c:pt>
                <c:pt idx="385">
                  <c:v>1386477.2572255402</c:v>
                </c:pt>
                <c:pt idx="386">
                  <c:v>1387154.9788687441</c:v>
                </c:pt>
                <c:pt idx="387">
                  <c:v>1389485.6439487305</c:v>
                </c:pt>
                <c:pt idx="388">
                  <c:v>1391831.3045980181</c:v>
                </c:pt>
                <c:pt idx="389">
                  <c:v>1394192.0572985508</c:v>
                </c:pt>
                <c:pt idx="390">
                  <c:v>1396567.9991530413</c:v>
                </c:pt>
                <c:pt idx="391">
                  <c:v>1398959.227888963</c:v>
                </c:pt>
                <c:pt idx="392">
                  <c:v>1401365.8418625717</c:v>
                </c:pt>
                <c:pt idx="393">
                  <c:v>1403787.9400629497</c:v>
                </c:pt>
                <c:pt idx="394">
                  <c:v>1406225.6221160782</c:v>
                </c:pt>
                <c:pt idx="395">
                  <c:v>1408678.9882889353</c:v>
                </c:pt>
                <c:pt idx="396">
                  <c:v>1411148.1394936193</c:v>
                </c:pt>
                <c:pt idx="397">
                  <c:v>1413633.1772915004</c:v>
                </c:pt>
                <c:pt idx="398">
                  <c:v>1416134.2038973975</c:v>
                </c:pt>
                <c:pt idx="399">
                  <c:v>1418651.3221837829</c:v>
                </c:pt>
                <c:pt idx="400">
                  <c:v>1421184.6356850134</c:v>
                </c:pt>
                <c:pt idx="401">
                  <c:v>1423734.2486015889</c:v>
                </c:pt>
                <c:pt idx="402">
                  <c:v>1426300.2658044384</c:v>
                </c:pt>
                <c:pt idx="403">
                  <c:v>1428882.792839234</c:v>
                </c:pt>
                <c:pt idx="404">
                  <c:v>1431481.9359307312</c:v>
                </c:pt>
                <c:pt idx="405">
                  <c:v>1434097.8019871395</c:v>
                </c:pt>
                <c:pt idx="406">
                  <c:v>1436730.4986045184</c:v>
                </c:pt>
                <c:pt idx="407">
                  <c:v>1439380.1340712039</c:v>
                </c:pt>
                <c:pt idx="408">
                  <c:v>1442046.8173722627</c:v>
                </c:pt>
                <c:pt idx="409">
                  <c:v>1444730.6581939743</c:v>
                </c:pt>
                <c:pt idx="410">
                  <c:v>1447431.7669283433</c:v>
                </c:pt>
                <c:pt idx="411">
                  <c:v>1451798.8376329637</c:v>
                </c:pt>
                <c:pt idx="412">
                  <c:v>1456194.0062019902</c:v>
                </c:pt>
                <c:pt idx="413">
                  <c:v>1460617.4534179282</c:v>
                </c:pt>
                <c:pt idx="414">
                  <c:v>1465069.3612264437</c:v>
                </c:pt>
                <c:pt idx="415">
                  <c:v>1469549.912743846</c:v>
                </c:pt>
                <c:pt idx="416">
                  <c:v>1474059.2922646208</c:v>
                </c:pt>
                <c:pt idx="417">
                  <c:v>1478597.6852690096</c:v>
                </c:pt>
                <c:pt idx="418">
                  <c:v>1483165.2784306398</c:v>
                </c:pt>
                <c:pt idx="419">
                  <c:v>1487762.259624202</c:v>
                </c:pt>
                <c:pt idx="420">
                  <c:v>1492388.8179331787</c:v>
                </c:pt>
                <c:pt idx="421">
                  <c:v>1497045.1436576212</c:v>
                </c:pt>
                <c:pt idx="422">
                  <c:v>1501731.4283219767</c:v>
                </c:pt>
                <c:pt idx="423">
                  <c:v>1506447.8646829666</c:v>
                </c:pt>
                <c:pt idx="424">
                  <c:v>1511194.6467375152</c:v>
                </c:pt>
                <c:pt idx="425">
                  <c:v>1515971.9697307283</c:v>
                </c:pt>
                <c:pt idx="426">
                  <c:v>1520780.0301639249</c:v>
                </c:pt>
                <c:pt idx="427">
                  <c:v>1525619.0258027194</c:v>
                </c:pt>
                <c:pt idx="428">
                  <c:v>1530489.1556851561</c:v>
                </c:pt>
                <c:pt idx="429">
                  <c:v>1535390.6201298961</c:v>
                </c:pt>
                <c:pt idx="430">
                  <c:v>1540323.6207444565</c:v>
                </c:pt>
                <c:pt idx="431">
                  <c:v>1545288.3604335038</c:v>
                </c:pt>
                <c:pt idx="432">
                  <c:v>1550285.0434071987</c:v>
                </c:pt>
                <c:pt idx="433">
                  <c:v>1555313.8751895966</c:v>
                </c:pt>
                <c:pt idx="434">
                  <c:v>1560375.0626271004</c:v>
                </c:pt>
                <c:pt idx="435">
                  <c:v>1567117.3968522938</c:v>
                </c:pt>
                <c:pt idx="436">
                  <c:v>1573903.1114589036</c:v>
                </c:pt>
                <c:pt idx="437">
                  <c:v>1580732.4855576104</c:v>
                </c:pt>
                <c:pt idx="438">
                  <c:v>1587605.8000549006</c:v>
                </c:pt>
                <c:pt idx="439">
                  <c:v>1594523.3376646219</c:v>
                </c:pt>
                <c:pt idx="440">
                  <c:v>1601485.3829196112</c:v>
                </c:pt>
                <c:pt idx="441">
                  <c:v>1608492.2221833984</c:v>
                </c:pt>
                <c:pt idx="442">
                  <c:v>1615544.1436619847</c:v>
                </c:pt>
                <c:pt idx="443">
                  <c:v>1622641.4374156976</c:v>
                </c:pt>
                <c:pt idx="444">
                  <c:v>1629784.3953711216</c:v>
                </c:pt>
                <c:pt idx="445">
                  <c:v>1636973.3113331052</c:v>
                </c:pt>
                <c:pt idx="446">
                  <c:v>1644208.4809968465</c:v>
                </c:pt>
                <c:pt idx="447">
                  <c:v>1651490.2019600552</c:v>
                </c:pt>
                <c:pt idx="448">
                  <c:v>1658818.7737351938</c:v>
                </c:pt>
                <c:pt idx="449">
                  <c:v>1666194.4977617969</c:v>
                </c:pt>
                <c:pt idx="450">
                  <c:v>1673617.6774188704</c:v>
                </c:pt>
                <c:pt idx="451">
                  <c:v>1681088.6180373696</c:v>
                </c:pt>
                <c:pt idx="452">
                  <c:v>1688607.6269127582</c:v>
                </c:pt>
                <c:pt idx="453">
                  <c:v>1696175.0133176483</c:v>
                </c:pt>
                <c:pt idx="454">
                  <c:v>1703791.0885145215</c:v>
                </c:pt>
                <c:pt idx="455">
                  <c:v>1711456.1657685314</c:v>
                </c:pt>
                <c:pt idx="456">
                  <c:v>1719170.5603603893</c:v>
                </c:pt>
                <c:pt idx="457">
                  <c:v>1726934.5895993316</c:v>
                </c:pt>
                <c:pt idx="458">
                  <c:v>1734748.5728361721</c:v>
                </c:pt>
                <c:pt idx="459">
                  <c:v>1744261.4144317615</c:v>
                </c:pt>
                <c:pt idx="460">
                  <c:v>1753835.4619366084</c:v>
                </c:pt>
                <c:pt idx="461">
                  <c:v>1763471.1091513762</c:v>
                </c:pt>
                <c:pt idx="462">
                  <c:v>1773168.7524104533</c:v>
                </c:pt>
                <c:pt idx="463">
                  <c:v>1782928.7905982553</c:v>
                </c:pt>
                <c:pt idx="464">
                  <c:v>1792751.6251656325</c:v>
                </c:pt>
                <c:pt idx="465">
                  <c:v>1802637.6601463817</c:v>
                </c:pt>
                <c:pt idx="466">
                  <c:v>1812587.3021738655</c:v>
                </c:pt>
                <c:pt idx="467">
                  <c:v>1822600.9604977379</c:v>
                </c:pt>
                <c:pt idx="468">
                  <c:v>1832679.0470007774</c:v>
                </c:pt>
                <c:pt idx="469">
                  <c:v>1842821.9762158287</c:v>
                </c:pt>
                <c:pt idx="470">
                  <c:v>1853030.1653428532</c:v>
                </c:pt>
                <c:pt idx="471">
                  <c:v>1863304.0342660896</c:v>
                </c:pt>
                <c:pt idx="472">
                  <c:v>1873644.0055713244</c:v>
                </c:pt>
                <c:pt idx="473">
                  <c:v>1884050.5045632736</c:v>
                </c:pt>
                <c:pt idx="474">
                  <c:v>1894523.9592830767</c:v>
                </c:pt>
                <c:pt idx="475">
                  <c:v>1905064.8005259028</c:v>
                </c:pt>
                <c:pt idx="476">
                  <c:v>1915673.46185867</c:v>
                </c:pt>
                <c:pt idx="477">
                  <c:v>1926350.3796378791</c:v>
                </c:pt>
                <c:pt idx="478">
                  <c:v>1937095.9930275616</c:v>
                </c:pt>
                <c:pt idx="479">
                  <c:v>1947910.7440173437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761-4D44-A19A-CD76C99D0E0D}"/>
            </c:ext>
          </c:extLst>
        </c:ser>
        <c:ser>
          <c:idx val="1"/>
          <c:order val="1"/>
          <c:tx>
            <c:v>כסף שיצא מהכיס</c:v>
          </c:tx>
          <c:marker>
            <c:symbol val="none"/>
          </c:marker>
          <c:val>
            <c:numRef>
              <c:f>סימולציה_משופרת!$F$2:$F$481</c:f>
              <c:numCache>
                <c:formatCode>#,##0</c:formatCode>
                <c:ptCount val="480"/>
                <c:pt idx="0">
                  <c:v>1285</c:v>
                </c:pt>
                <c:pt idx="1">
                  <c:v>2570</c:v>
                </c:pt>
                <c:pt idx="2">
                  <c:v>3855</c:v>
                </c:pt>
                <c:pt idx="3">
                  <c:v>5140</c:v>
                </c:pt>
                <c:pt idx="4">
                  <c:v>6425</c:v>
                </c:pt>
                <c:pt idx="5">
                  <c:v>7710</c:v>
                </c:pt>
                <c:pt idx="6">
                  <c:v>8995</c:v>
                </c:pt>
                <c:pt idx="7">
                  <c:v>10280</c:v>
                </c:pt>
                <c:pt idx="8">
                  <c:v>11565</c:v>
                </c:pt>
                <c:pt idx="9">
                  <c:v>12850</c:v>
                </c:pt>
                <c:pt idx="10">
                  <c:v>14135</c:v>
                </c:pt>
                <c:pt idx="11">
                  <c:v>15420</c:v>
                </c:pt>
                <c:pt idx="12">
                  <c:v>16705</c:v>
                </c:pt>
                <c:pt idx="13">
                  <c:v>17990</c:v>
                </c:pt>
                <c:pt idx="14">
                  <c:v>19275</c:v>
                </c:pt>
                <c:pt idx="15">
                  <c:v>20560</c:v>
                </c:pt>
                <c:pt idx="16">
                  <c:v>21845</c:v>
                </c:pt>
                <c:pt idx="17">
                  <c:v>23130</c:v>
                </c:pt>
                <c:pt idx="18">
                  <c:v>24415</c:v>
                </c:pt>
                <c:pt idx="19">
                  <c:v>25700</c:v>
                </c:pt>
                <c:pt idx="20">
                  <c:v>26985</c:v>
                </c:pt>
                <c:pt idx="21">
                  <c:v>28270</c:v>
                </c:pt>
                <c:pt idx="22">
                  <c:v>29555</c:v>
                </c:pt>
                <c:pt idx="23">
                  <c:v>30840</c:v>
                </c:pt>
                <c:pt idx="24">
                  <c:v>32275</c:v>
                </c:pt>
                <c:pt idx="25">
                  <c:v>33710</c:v>
                </c:pt>
                <c:pt idx="26">
                  <c:v>35145</c:v>
                </c:pt>
                <c:pt idx="27">
                  <c:v>36580</c:v>
                </c:pt>
                <c:pt idx="28">
                  <c:v>38015</c:v>
                </c:pt>
                <c:pt idx="29">
                  <c:v>39450</c:v>
                </c:pt>
                <c:pt idx="30">
                  <c:v>40885</c:v>
                </c:pt>
                <c:pt idx="31">
                  <c:v>42320</c:v>
                </c:pt>
                <c:pt idx="32">
                  <c:v>43755</c:v>
                </c:pt>
                <c:pt idx="33">
                  <c:v>45190</c:v>
                </c:pt>
                <c:pt idx="34">
                  <c:v>46625</c:v>
                </c:pt>
                <c:pt idx="35">
                  <c:v>48060</c:v>
                </c:pt>
                <c:pt idx="36">
                  <c:v>49500</c:v>
                </c:pt>
                <c:pt idx="37">
                  <c:v>50940</c:v>
                </c:pt>
                <c:pt idx="38">
                  <c:v>52380</c:v>
                </c:pt>
                <c:pt idx="39">
                  <c:v>53820</c:v>
                </c:pt>
                <c:pt idx="40">
                  <c:v>55260</c:v>
                </c:pt>
                <c:pt idx="41">
                  <c:v>56700</c:v>
                </c:pt>
                <c:pt idx="42">
                  <c:v>58140</c:v>
                </c:pt>
                <c:pt idx="43">
                  <c:v>59580</c:v>
                </c:pt>
                <c:pt idx="44">
                  <c:v>61020</c:v>
                </c:pt>
                <c:pt idx="45">
                  <c:v>62460</c:v>
                </c:pt>
                <c:pt idx="46">
                  <c:v>63900</c:v>
                </c:pt>
                <c:pt idx="47">
                  <c:v>65340</c:v>
                </c:pt>
                <c:pt idx="48">
                  <c:v>66940</c:v>
                </c:pt>
                <c:pt idx="49">
                  <c:v>68540</c:v>
                </c:pt>
                <c:pt idx="50">
                  <c:v>70140</c:v>
                </c:pt>
                <c:pt idx="51">
                  <c:v>71740</c:v>
                </c:pt>
                <c:pt idx="52">
                  <c:v>73340</c:v>
                </c:pt>
                <c:pt idx="53">
                  <c:v>74940</c:v>
                </c:pt>
                <c:pt idx="54">
                  <c:v>76540</c:v>
                </c:pt>
                <c:pt idx="55">
                  <c:v>78140</c:v>
                </c:pt>
                <c:pt idx="56">
                  <c:v>79740</c:v>
                </c:pt>
                <c:pt idx="57">
                  <c:v>81340</c:v>
                </c:pt>
                <c:pt idx="58">
                  <c:v>82940</c:v>
                </c:pt>
                <c:pt idx="59">
                  <c:v>84540</c:v>
                </c:pt>
                <c:pt idx="60">
                  <c:v>86650</c:v>
                </c:pt>
                <c:pt idx="61">
                  <c:v>88760</c:v>
                </c:pt>
                <c:pt idx="62">
                  <c:v>90870</c:v>
                </c:pt>
                <c:pt idx="63">
                  <c:v>92980</c:v>
                </c:pt>
                <c:pt idx="64">
                  <c:v>95090</c:v>
                </c:pt>
                <c:pt idx="65">
                  <c:v>97200</c:v>
                </c:pt>
                <c:pt idx="66">
                  <c:v>99310</c:v>
                </c:pt>
                <c:pt idx="67">
                  <c:v>101420</c:v>
                </c:pt>
                <c:pt idx="68">
                  <c:v>103530</c:v>
                </c:pt>
                <c:pt idx="69">
                  <c:v>105640</c:v>
                </c:pt>
                <c:pt idx="70">
                  <c:v>107750</c:v>
                </c:pt>
                <c:pt idx="71">
                  <c:v>109860</c:v>
                </c:pt>
                <c:pt idx="72">
                  <c:v>111970</c:v>
                </c:pt>
                <c:pt idx="73">
                  <c:v>114080</c:v>
                </c:pt>
                <c:pt idx="74">
                  <c:v>116190</c:v>
                </c:pt>
                <c:pt idx="75">
                  <c:v>118300</c:v>
                </c:pt>
                <c:pt idx="76">
                  <c:v>120410</c:v>
                </c:pt>
                <c:pt idx="77">
                  <c:v>122520</c:v>
                </c:pt>
                <c:pt idx="78">
                  <c:v>124630</c:v>
                </c:pt>
                <c:pt idx="79">
                  <c:v>126740</c:v>
                </c:pt>
                <c:pt idx="80">
                  <c:v>128850</c:v>
                </c:pt>
                <c:pt idx="81">
                  <c:v>130960</c:v>
                </c:pt>
                <c:pt idx="82">
                  <c:v>133070</c:v>
                </c:pt>
                <c:pt idx="83">
                  <c:v>135180</c:v>
                </c:pt>
                <c:pt idx="84">
                  <c:v>137290</c:v>
                </c:pt>
                <c:pt idx="85">
                  <c:v>139400</c:v>
                </c:pt>
                <c:pt idx="86">
                  <c:v>141510</c:v>
                </c:pt>
                <c:pt idx="87">
                  <c:v>143620</c:v>
                </c:pt>
                <c:pt idx="88">
                  <c:v>145730</c:v>
                </c:pt>
                <c:pt idx="89">
                  <c:v>147840</c:v>
                </c:pt>
                <c:pt idx="90">
                  <c:v>149950</c:v>
                </c:pt>
                <c:pt idx="91">
                  <c:v>152060</c:v>
                </c:pt>
                <c:pt idx="92">
                  <c:v>154170</c:v>
                </c:pt>
                <c:pt idx="93">
                  <c:v>156280</c:v>
                </c:pt>
                <c:pt idx="94">
                  <c:v>158390</c:v>
                </c:pt>
                <c:pt idx="95">
                  <c:v>160500</c:v>
                </c:pt>
                <c:pt idx="96">
                  <c:v>163140</c:v>
                </c:pt>
                <c:pt idx="97">
                  <c:v>165780</c:v>
                </c:pt>
                <c:pt idx="98">
                  <c:v>168420</c:v>
                </c:pt>
                <c:pt idx="99">
                  <c:v>171060</c:v>
                </c:pt>
                <c:pt idx="100">
                  <c:v>173700</c:v>
                </c:pt>
                <c:pt idx="101">
                  <c:v>176340</c:v>
                </c:pt>
                <c:pt idx="102">
                  <c:v>178980</c:v>
                </c:pt>
                <c:pt idx="103">
                  <c:v>181620</c:v>
                </c:pt>
                <c:pt idx="104">
                  <c:v>184260</c:v>
                </c:pt>
                <c:pt idx="105">
                  <c:v>186900</c:v>
                </c:pt>
                <c:pt idx="106">
                  <c:v>189540</c:v>
                </c:pt>
                <c:pt idx="107">
                  <c:v>192180</c:v>
                </c:pt>
                <c:pt idx="108">
                  <c:v>194820</c:v>
                </c:pt>
                <c:pt idx="109">
                  <c:v>197460</c:v>
                </c:pt>
                <c:pt idx="110">
                  <c:v>200100</c:v>
                </c:pt>
                <c:pt idx="111">
                  <c:v>202740</c:v>
                </c:pt>
                <c:pt idx="112">
                  <c:v>205380</c:v>
                </c:pt>
                <c:pt idx="113">
                  <c:v>208020</c:v>
                </c:pt>
                <c:pt idx="114">
                  <c:v>210660</c:v>
                </c:pt>
                <c:pt idx="115">
                  <c:v>213300</c:v>
                </c:pt>
                <c:pt idx="116">
                  <c:v>215940</c:v>
                </c:pt>
                <c:pt idx="117">
                  <c:v>218580</c:v>
                </c:pt>
                <c:pt idx="118">
                  <c:v>221220</c:v>
                </c:pt>
                <c:pt idx="119">
                  <c:v>223860</c:v>
                </c:pt>
                <c:pt idx="120">
                  <c:v>226500</c:v>
                </c:pt>
                <c:pt idx="121">
                  <c:v>229140</c:v>
                </c:pt>
                <c:pt idx="122">
                  <c:v>231780</c:v>
                </c:pt>
                <c:pt idx="123">
                  <c:v>234420</c:v>
                </c:pt>
                <c:pt idx="124">
                  <c:v>237060</c:v>
                </c:pt>
                <c:pt idx="125">
                  <c:v>239700</c:v>
                </c:pt>
                <c:pt idx="126">
                  <c:v>242340</c:v>
                </c:pt>
                <c:pt idx="127">
                  <c:v>244980</c:v>
                </c:pt>
                <c:pt idx="128">
                  <c:v>247620</c:v>
                </c:pt>
                <c:pt idx="129">
                  <c:v>250260</c:v>
                </c:pt>
                <c:pt idx="130">
                  <c:v>252900</c:v>
                </c:pt>
                <c:pt idx="131">
                  <c:v>255540</c:v>
                </c:pt>
                <c:pt idx="132">
                  <c:v>258180</c:v>
                </c:pt>
                <c:pt idx="133">
                  <c:v>260820</c:v>
                </c:pt>
                <c:pt idx="134">
                  <c:v>263460</c:v>
                </c:pt>
                <c:pt idx="135">
                  <c:v>266100</c:v>
                </c:pt>
                <c:pt idx="136">
                  <c:v>268740</c:v>
                </c:pt>
                <c:pt idx="137">
                  <c:v>271380</c:v>
                </c:pt>
                <c:pt idx="138">
                  <c:v>274020</c:v>
                </c:pt>
                <c:pt idx="139">
                  <c:v>276660</c:v>
                </c:pt>
                <c:pt idx="140">
                  <c:v>279300</c:v>
                </c:pt>
                <c:pt idx="141">
                  <c:v>281940</c:v>
                </c:pt>
                <c:pt idx="142">
                  <c:v>284580</c:v>
                </c:pt>
                <c:pt idx="143">
                  <c:v>287220</c:v>
                </c:pt>
                <c:pt idx="144">
                  <c:v>290395</c:v>
                </c:pt>
                <c:pt idx="145">
                  <c:v>293570</c:v>
                </c:pt>
                <c:pt idx="146">
                  <c:v>296745</c:v>
                </c:pt>
                <c:pt idx="147">
                  <c:v>299920</c:v>
                </c:pt>
                <c:pt idx="148">
                  <c:v>303095</c:v>
                </c:pt>
                <c:pt idx="149">
                  <c:v>306270</c:v>
                </c:pt>
                <c:pt idx="150">
                  <c:v>309445</c:v>
                </c:pt>
                <c:pt idx="151">
                  <c:v>312620</c:v>
                </c:pt>
                <c:pt idx="152">
                  <c:v>315795</c:v>
                </c:pt>
                <c:pt idx="153">
                  <c:v>318970</c:v>
                </c:pt>
                <c:pt idx="154">
                  <c:v>322145</c:v>
                </c:pt>
                <c:pt idx="155">
                  <c:v>325320</c:v>
                </c:pt>
                <c:pt idx="156">
                  <c:v>328495</c:v>
                </c:pt>
                <c:pt idx="157">
                  <c:v>331670</c:v>
                </c:pt>
                <c:pt idx="158">
                  <c:v>334845</c:v>
                </c:pt>
                <c:pt idx="159">
                  <c:v>338020</c:v>
                </c:pt>
                <c:pt idx="160">
                  <c:v>341195</c:v>
                </c:pt>
                <c:pt idx="161">
                  <c:v>344370</c:v>
                </c:pt>
                <c:pt idx="162">
                  <c:v>347545</c:v>
                </c:pt>
                <c:pt idx="163">
                  <c:v>350720</c:v>
                </c:pt>
                <c:pt idx="164">
                  <c:v>353895</c:v>
                </c:pt>
                <c:pt idx="165">
                  <c:v>357070</c:v>
                </c:pt>
                <c:pt idx="166">
                  <c:v>360245</c:v>
                </c:pt>
                <c:pt idx="167">
                  <c:v>363420</c:v>
                </c:pt>
                <c:pt idx="168">
                  <c:v>366595</c:v>
                </c:pt>
                <c:pt idx="169">
                  <c:v>369770</c:v>
                </c:pt>
                <c:pt idx="170">
                  <c:v>372945</c:v>
                </c:pt>
                <c:pt idx="171">
                  <c:v>376120</c:v>
                </c:pt>
                <c:pt idx="172">
                  <c:v>379295</c:v>
                </c:pt>
                <c:pt idx="173">
                  <c:v>382470</c:v>
                </c:pt>
                <c:pt idx="174">
                  <c:v>385645</c:v>
                </c:pt>
                <c:pt idx="175">
                  <c:v>388820</c:v>
                </c:pt>
                <c:pt idx="176">
                  <c:v>391995</c:v>
                </c:pt>
                <c:pt idx="177">
                  <c:v>395170</c:v>
                </c:pt>
                <c:pt idx="178">
                  <c:v>398345</c:v>
                </c:pt>
                <c:pt idx="179">
                  <c:v>401520</c:v>
                </c:pt>
                <c:pt idx="180">
                  <c:v>404695</c:v>
                </c:pt>
                <c:pt idx="181">
                  <c:v>407870</c:v>
                </c:pt>
                <c:pt idx="182">
                  <c:v>411045</c:v>
                </c:pt>
                <c:pt idx="183">
                  <c:v>414220</c:v>
                </c:pt>
                <c:pt idx="184">
                  <c:v>417395</c:v>
                </c:pt>
                <c:pt idx="185">
                  <c:v>420570</c:v>
                </c:pt>
                <c:pt idx="186">
                  <c:v>423745</c:v>
                </c:pt>
                <c:pt idx="187">
                  <c:v>426920</c:v>
                </c:pt>
                <c:pt idx="188">
                  <c:v>430095</c:v>
                </c:pt>
                <c:pt idx="189">
                  <c:v>433270</c:v>
                </c:pt>
                <c:pt idx="190">
                  <c:v>436445</c:v>
                </c:pt>
                <c:pt idx="191">
                  <c:v>439620</c:v>
                </c:pt>
                <c:pt idx="192">
                  <c:v>442521</c:v>
                </c:pt>
                <c:pt idx="193">
                  <c:v>445422</c:v>
                </c:pt>
                <c:pt idx="194">
                  <c:v>448323</c:v>
                </c:pt>
                <c:pt idx="195">
                  <c:v>451224</c:v>
                </c:pt>
                <c:pt idx="196">
                  <c:v>454125</c:v>
                </c:pt>
                <c:pt idx="197">
                  <c:v>457026</c:v>
                </c:pt>
                <c:pt idx="198">
                  <c:v>459927</c:v>
                </c:pt>
                <c:pt idx="199">
                  <c:v>462828</c:v>
                </c:pt>
                <c:pt idx="200">
                  <c:v>465729</c:v>
                </c:pt>
                <c:pt idx="201">
                  <c:v>468630</c:v>
                </c:pt>
                <c:pt idx="202">
                  <c:v>471531</c:v>
                </c:pt>
                <c:pt idx="203">
                  <c:v>474432</c:v>
                </c:pt>
                <c:pt idx="204">
                  <c:v>475642</c:v>
                </c:pt>
                <c:pt idx="205">
                  <c:v>476852</c:v>
                </c:pt>
                <c:pt idx="206">
                  <c:v>478062</c:v>
                </c:pt>
                <c:pt idx="207">
                  <c:v>479272</c:v>
                </c:pt>
                <c:pt idx="208">
                  <c:v>480482</c:v>
                </c:pt>
                <c:pt idx="209">
                  <c:v>481692</c:v>
                </c:pt>
                <c:pt idx="210">
                  <c:v>482902</c:v>
                </c:pt>
                <c:pt idx="211">
                  <c:v>484112</c:v>
                </c:pt>
                <c:pt idx="212">
                  <c:v>485322</c:v>
                </c:pt>
                <c:pt idx="213">
                  <c:v>486532</c:v>
                </c:pt>
                <c:pt idx="214">
                  <c:v>487742</c:v>
                </c:pt>
                <c:pt idx="215">
                  <c:v>488952</c:v>
                </c:pt>
                <c:pt idx="216">
                  <c:v>488952</c:v>
                </c:pt>
                <c:pt idx="217">
                  <c:v>488952</c:v>
                </c:pt>
                <c:pt idx="218">
                  <c:v>488952</c:v>
                </c:pt>
                <c:pt idx="219">
                  <c:v>488952</c:v>
                </c:pt>
                <c:pt idx="220">
                  <c:v>488952</c:v>
                </c:pt>
                <c:pt idx="221">
                  <c:v>488952</c:v>
                </c:pt>
                <c:pt idx="222">
                  <c:v>488952</c:v>
                </c:pt>
                <c:pt idx="223">
                  <c:v>488952</c:v>
                </c:pt>
                <c:pt idx="224">
                  <c:v>488952</c:v>
                </c:pt>
                <c:pt idx="225">
                  <c:v>488952</c:v>
                </c:pt>
                <c:pt idx="226">
                  <c:v>488952</c:v>
                </c:pt>
                <c:pt idx="227">
                  <c:v>488952</c:v>
                </c:pt>
                <c:pt idx="228">
                  <c:v>488952</c:v>
                </c:pt>
                <c:pt idx="229">
                  <c:v>488952</c:v>
                </c:pt>
                <c:pt idx="230">
                  <c:v>488952</c:v>
                </c:pt>
                <c:pt idx="231">
                  <c:v>488952</c:v>
                </c:pt>
                <c:pt idx="232">
                  <c:v>488952</c:v>
                </c:pt>
                <c:pt idx="233">
                  <c:v>488952</c:v>
                </c:pt>
                <c:pt idx="234">
                  <c:v>488952</c:v>
                </c:pt>
                <c:pt idx="235">
                  <c:v>488952</c:v>
                </c:pt>
                <c:pt idx="236">
                  <c:v>488952</c:v>
                </c:pt>
                <c:pt idx="237">
                  <c:v>488952</c:v>
                </c:pt>
                <c:pt idx="238">
                  <c:v>488952</c:v>
                </c:pt>
                <c:pt idx="239">
                  <c:v>488952</c:v>
                </c:pt>
                <c:pt idx="240">
                  <c:v>488952</c:v>
                </c:pt>
                <c:pt idx="241">
                  <c:v>488952</c:v>
                </c:pt>
                <c:pt idx="242">
                  <c:v>488952</c:v>
                </c:pt>
                <c:pt idx="243">
                  <c:v>488952</c:v>
                </c:pt>
                <c:pt idx="244">
                  <c:v>488952</c:v>
                </c:pt>
                <c:pt idx="245">
                  <c:v>488952</c:v>
                </c:pt>
                <c:pt idx="246">
                  <c:v>488952</c:v>
                </c:pt>
                <c:pt idx="247">
                  <c:v>488952</c:v>
                </c:pt>
                <c:pt idx="248">
                  <c:v>488952</c:v>
                </c:pt>
                <c:pt idx="249">
                  <c:v>488952</c:v>
                </c:pt>
                <c:pt idx="250">
                  <c:v>488952</c:v>
                </c:pt>
                <c:pt idx="251">
                  <c:v>488952</c:v>
                </c:pt>
                <c:pt idx="252">
                  <c:v>488952</c:v>
                </c:pt>
                <c:pt idx="253">
                  <c:v>488952</c:v>
                </c:pt>
                <c:pt idx="254">
                  <c:v>488952</c:v>
                </c:pt>
                <c:pt idx="255">
                  <c:v>488952</c:v>
                </c:pt>
                <c:pt idx="256">
                  <c:v>488952</c:v>
                </c:pt>
                <c:pt idx="257">
                  <c:v>488952</c:v>
                </c:pt>
                <c:pt idx="258">
                  <c:v>488952</c:v>
                </c:pt>
                <c:pt idx="259">
                  <c:v>488952</c:v>
                </c:pt>
                <c:pt idx="260">
                  <c:v>488952</c:v>
                </c:pt>
                <c:pt idx="261">
                  <c:v>488952</c:v>
                </c:pt>
                <c:pt idx="262">
                  <c:v>488952</c:v>
                </c:pt>
                <c:pt idx="263">
                  <c:v>488952</c:v>
                </c:pt>
                <c:pt idx="264">
                  <c:v>488952</c:v>
                </c:pt>
                <c:pt idx="265">
                  <c:v>488952</c:v>
                </c:pt>
                <c:pt idx="266">
                  <c:v>488952</c:v>
                </c:pt>
                <c:pt idx="267">
                  <c:v>488952</c:v>
                </c:pt>
                <c:pt idx="268">
                  <c:v>488952</c:v>
                </c:pt>
                <c:pt idx="269">
                  <c:v>488952</c:v>
                </c:pt>
                <c:pt idx="270">
                  <c:v>488952</c:v>
                </c:pt>
                <c:pt idx="271">
                  <c:v>488952</c:v>
                </c:pt>
                <c:pt idx="272">
                  <c:v>488952</c:v>
                </c:pt>
                <c:pt idx="273">
                  <c:v>488952</c:v>
                </c:pt>
                <c:pt idx="274">
                  <c:v>488952</c:v>
                </c:pt>
                <c:pt idx="275">
                  <c:v>488952</c:v>
                </c:pt>
                <c:pt idx="276">
                  <c:v>488952</c:v>
                </c:pt>
                <c:pt idx="277">
                  <c:v>488952</c:v>
                </c:pt>
                <c:pt idx="278">
                  <c:v>488952</c:v>
                </c:pt>
                <c:pt idx="279">
                  <c:v>488952</c:v>
                </c:pt>
                <c:pt idx="280">
                  <c:v>488952</c:v>
                </c:pt>
                <c:pt idx="281">
                  <c:v>488952</c:v>
                </c:pt>
                <c:pt idx="282">
                  <c:v>488952</c:v>
                </c:pt>
                <c:pt idx="283">
                  <c:v>488952</c:v>
                </c:pt>
                <c:pt idx="284">
                  <c:v>488952</c:v>
                </c:pt>
                <c:pt idx="285">
                  <c:v>488952</c:v>
                </c:pt>
                <c:pt idx="286">
                  <c:v>488952</c:v>
                </c:pt>
                <c:pt idx="287">
                  <c:v>488952</c:v>
                </c:pt>
                <c:pt idx="288">
                  <c:v>488952</c:v>
                </c:pt>
                <c:pt idx="289">
                  <c:v>488952</c:v>
                </c:pt>
                <c:pt idx="290">
                  <c:v>488952</c:v>
                </c:pt>
                <c:pt idx="291">
                  <c:v>488952</c:v>
                </c:pt>
                <c:pt idx="292">
                  <c:v>488952</c:v>
                </c:pt>
                <c:pt idx="293">
                  <c:v>488952</c:v>
                </c:pt>
                <c:pt idx="294">
                  <c:v>488952</c:v>
                </c:pt>
                <c:pt idx="295">
                  <c:v>488952</c:v>
                </c:pt>
                <c:pt idx="296">
                  <c:v>488952</c:v>
                </c:pt>
                <c:pt idx="297">
                  <c:v>488952</c:v>
                </c:pt>
                <c:pt idx="298">
                  <c:v>488952</c:v>
                </c:pt>
                <c:pt idx="299">
                  <c:v>488952</c:v>
                </c:pt>
                <c:pt idx="300">
                  <c:v>488952</c:v>
                </c:pt>
                <c:pt idx="301">
                  <c:v>488952</c:v>
                </c:pt>
                <c:pt idx="302">
                  <c:v>488952</c:v>
                </c:pt>
                <c:pt idx="303">
                  <c:v>488952</c:v>
                </c:pt>
                <c:pt idx="304">
                  <c:v>488952</c:v>
                </c:pt>
                <c:pt idx="305">
                  <c:v>488952</c:v>
                </c:pt>
                <c:pt idx="306">
                  <c:v>488952</c:v>
                </c:pt>
                <c:pt idx="307">
                  <c:v>488952</c:v>
                </c:pt>
                <c:pt idx="308">
                  <c:v>488952</c:v>
                </c:pt>
                <c:pt idx="309">
                  <c:v>488952</c:v>
                </c:pt>
                <c:pt idx="310">
                  <c:v>488952</c:v>
                </c:pt>
                <c:pt idx="311">
                  <c:v>488952</c:v>
                </c:pt>
                <c:pt idx="312">
                  <c:v>488952</c:v>
                </c:pt>
                <c:pt idx="313">
                  <c:v>488952</c:v>
                </c:pt>
                <c:pt idx="314">
                  <c:v>488952</c:v>
                </c:pt>
                <c:pt idx="315">
                  <c:v>488952</c:v>
                </c:pt>
                <c:pt idx="316">
                  <c:v>488952</c:v>
                </c:pt>
                <c:pt idx="317">
                  <c:v>488952</c:v>
                </c:pt>
                <c:pt idx="318">
                  <c:v>488952</c:v>
                </c:pt>
                <c:pt idx="319">
                  <c:v>488952</c:v>
                </c:pt>
                <c:pt idx="320">
                  <c:v>488952</c:v>
                </c:pt>
                <c:pt idx="321">
                  <c:v>488952</c:v>
                </c:pt>
                <c:pt idx="322">
                  <c:v>488952</c:v>
                </c:pt>
                <c:pt idx="323">
                  <c:v>488952</c:v>
                </c:pt>
                <c:pt idx="324">
                  <c:v>488952</c:v>
                </c:pt>
                <c:pt idx="325">
                  <c:v>488952</c:v>
                </c:pt>
                <c:pt idx="326">
                  <c:v>488952</c:v>
                </c:pt>
                <c:pt idx="327">
                  <c:v>488952</c:v>
                </c:pt>
                <c:pt idx="328">
                  <c:v>488952</c:v>
                </c:pt>
                <c:pt idx="329">
                  <c:v>488952</c:v>
                </c:pt>
                <c:pt idx="330">
                  <c:v>488952</c:v>
                </c:pt>
                <c:pt idx="331">
                  <c:v>488952</c:v>
                </c:pt>
                <c:pt idx="332">
                  <c:v>488952</c:v>
                </c:pt>
                <c:pt idx="333">
                  <c:v>488952</c:v>
                </c:pt>
                <c:pt idx="334">
                  <c:v>488952</c:v>
                </c:pt>
                <c:pt idx="335">
                  <c:v>488952</c:v>
                </c:pt>
                <c:pt idx="336">
                  <c:v>488952</c:v>
                </c:pt>
                <c:pt idx="337">
                  <c:v>488952</c:v>
                </c:pt>
                <c:pt idx="338">
                  <c:v>488952</c:v>
                </c:pt>
                <c:pt idx="339">
                  <c:v>488952</c:v>
                </c:pt>
                <c:pt idx="340">
                  <c:v>488952</c:v>
                </c:pt>
                <c:pt idx="341">
                  <c:v>488952</c:v>
                </c:pt>
                <c:pt idx="342">
                  <c:v>488952</c:v>
                </c:pt>
                <c:pt idx="343">
                  <c:v>488952</c:v>
                </c:pt>
                <c:pt idx="344">
                  <c:v>488952</c:v>
                </c:pt>
                <c:pt idx="345">
                  <c:v>488952</c:v>
                </c:pt>
                <c:pt idx="346">
                  <c:v>488952</c:v>
                </c:pt>
                <c:pt idx="347">
                  <c:v>488952</c:v>
                </c:pt>
                <c:pt idx="348">
                  <c:v>488952</c:v>
                </c:pt>
                <c:pt idx="349">
                  <c:v>488952</c:v>
                </c:pt>
                <c:pt idx="350">
                  <c:v>488952</c:v>
                </c:pt>
                <c:pt idx="351">
                  <c:v>488952</c:v>
                </c:pt>
                <c:pt idx="352">
                  <c:v>488952</c:v>
                </c:pt>
                <c:pt idx="353">
                  <c:v>488952</c:v>
                </c:pt>
                <c:pt idx="354">
                  <c:v>488952</c:v>
                </c:pt>
                <c:pt idx="355">
                  <c:v>488952</c:v>
                </c:pt>
                <c:pt idx="356">
                  <c:v>488952</c:v>
                </c:pt>
                <c:pt idx="357">
                  <c:v>488952</c:v>
                </c:pt>
                <c:pt idx="358">
                  <c:v>488952</c:v>
                </c:pt>
                <c:pt idx="359">
                  <c:v>488952</c:v>
                </c:pt>
                <c:pt idx="360">
                  <c:v>488952</c:v>
                </c:pt>
                <c:pt idx="361">
                  <c:v>488952</c:v>
                </c:pt>
                <c:pt idx="362">
                  <c:v>488952</c:v>
                </c:pt>
                <c:pt idx="363">
                  <c:v>488952</c:v>
                </c:pt>
                <c:pt idx="364">
                  <c:v>488952</c:v>
                </c:pt>
                <c:pt idx="365">
                  <c:v>488952</c:v>
                </c:pt>
                <c:pt idx="366">
                  <c:v>488952</c:v>
                </c:pt>
                <c:pt idx="367">
                  <c:v>488952</c:v>
                </c:pt>
                <c:pt idx="368">
                  <c:v>488952</c:v>
                </c:pt>
                <c:pt idx="369">
                  <c:v>488952</c:v>
                </c:pt>
                <c:pt idx="370">
                  <c:v>488952</c:v>
                </c:pt>
                <c:pt idx="371">
                  <c:v>488952</c:v>
                </c:pt>
                <c:pt idx="372">
                  <c:v>488952</c:v>
                </c:pt>
                <c:pt idx="373">
                  <c:v>488952</c:v>
                </c:pt>
                <c:pt idx="374">
                  <c:v>488952</c:v>
                </c:pt>
                <c:pt idx="375">
                  <c:v>488952</c:v>
                </c:pt>
                <c:pt idx="376">
                  <c:v>488952</c:v>
                </c:pt>
                <c:pt idx="377">
                  <c:v>488952</c:v>
                </c:pt>
                <c:pt idx="378">
                  <c:v>488952</c:v>
                </c:pt>
                <c:pt idx="379">
                  <c:v>488952</c:v>
                </c:pt>
                <c:pt idx="380">
                  <c:v>488952</c:v>
                </c:pt>
                <c:pt idx="381">
                  <c:v>488952</c:v>
                </c:pt>
                <c:pt idx="382">
                  <c:v>488952</c:v>
                </c:pt>
                <c:pt idx="383">
                  <c:v>488952</c:v>
                </c:pt>
                <c:pt idx="384">
                  <c:v>488952</c:v>
                </c:pt>
                <c:pt idx="385">
                  <c:v>488952</c:v>
                </c:pt>
                <c:pt idx="386">
                  <c:v>488952</c:v>
                </c:pt>
                <c:pt idx="387">
                  <c:v>488952</c:v>
                </c:pt>
                <c:pt idx="388">
                  <c:v>488952</c:v>
                </c:pt>
                <c:pt idx="389">
                  <c:v>488952</c:v>
                </c:pt>
                <c:pt idx="390">
                  <c:v>488952</c:v>
                </c:pt>
                <c:pt idx="391">
                  <c:v>488952</c:v>
                </c:pt>
                <c:pt idx="392">
                  <c:v>488952</c:v>
                </c:pt>
                <c:pt idx="393">
                  <c:v>488952</c:v>
                </c:pt>
                <c:pt idx="394">
                  <c:v>488952</c:v>
                </c:pt>
                <c:pt idx="395">
                  <c:v>488952</c:v>
                </c:pt>
                <c:pt idx="396">
                  <c:v>488952</c:v>
                </c:pt>
                <c:pt idx="397">
                  <c:v>488952</c:v>
                </c:pt>
                <c:pt idx="398">
                  <c:v>488952</c:v>
                </c:pt>
                <c:pt idx="399">
                  <c:v>488952</c:v>
                </c:pt>
                <c:pt idx="400">
                  <c:v>488952</c:v>
                </c:pt>
                <c:pt idx="401">
                  <c:v>488952</c:v>
                </c:pt>
                <c:pt idx="402">
                  <c:v>488952</c:v>
                </c:pt>
                <c:pt idx="403">
                  <c:v>488952</c:v>
                </c:pt>
                <c:pt idx="404">
                  <c:v>488952</c:v>
                </c:pt>
                <c:pt idx="405">
                  <c:v>488952</c:v>
                </c:pt>
                <c:pt idx="406">
                  <c:v>488952</c:v>
                </c:pt>
                <c:pt idx="407">
                  <c:v>488952</c:v>
                </c:pt>
                <c:pt idx="408">
                  <c:v>488952</c:v>
                </c:pt>
                <c:pt idx="409">
                  <c:v>488952</c:v>
                </c:pt>
                <c:pt idx="410">
                  <c:v>488952</c:v>
                </c:pt>
                <c:pt idx="411">
                  <c:v>488952</c:v>
                </c:pt>
                <c:pt idx="412">
                  <c:v>488952</c:v>
                </c:pt>
                <c:pt idx="413">
                  <c:v>488952</c:v>
                </c:pt>
                <c:pt idx="414">
                  <c:v>488952</c:v>
                </c:pt>
                <c:pt idx="415">
                  <c:v>488952</c:v>
                </c:pt>
                <c:pt idx="416">
                  <c:v>488952</c:v>
                </c:pt>
                <c:pt idx="417">
                  <c:v>488952</c:v>
                </c:pt>
                <c:pt idx="418">
                  <c:v>488952</c:v>
                </c:pt>
                <c:pt idx="419">
                  <c:v>488952</c:v>
                </c:pt>
                <c:pt idx="420">
                  <c:v>488952</c:v>
                </c:pt>
                <c:pt idx="421">
                  <c:v>488952</c:v>
                </c:pt>
                <c:pt idx="422">
                  <c:v>488952</c:v>
                </c:pt>
                <c:pt idx="423">
                  <c:v>488952</c:v>
                </c:pt>
                <c:pt idx="424">
                  <c:v>488952</c:v>
                </c:pt>
                <c:pt idx="425">
                  <c:v>488952</c:v>
                </c:pt>
                <c:pt idx="426">
                  <c:v>488952</c:v>
                </c:pt>
                <c:pt idx="427">
                  <c:v>488952</c:v>
                </c:pt>
                <c:pt idx="428">
                  <c:v>488952</c:v>
                </c:pt>
                <c:pt idx="429">
                  <c:v>488952</c:v>
                </c:pt>
                <c:pt idx="430">
                  <c:v>488952</c:v>
                </c:pt>
                <c:pt idx="431">
                  <c:v>488952</c:v>
                </c:pt>
                <c:pt idx="432">
                  <c:v>488952</c:v>
                </c:pt>
                <c:pt idx="433">
                  <c:v>488952</c:v>
                </c:pt>
                <c:pt idx="434">
                  <c:v>488952</c:v>
                </c:pt>
                <c:pt idx="435">
                  <c:v>488952</c:v>
                </c:pt>
                <c:pt idx="436">
                  <c:v>488952</c:v>
                </c:pt>
                <c:pt idx="437">
                  <c:v>488952</c:v>
                </c:pt>
                <c:pt idx="438">
                  <c:v>488952</c:v>
                </c:pt>
                <c:pt idx="439">
                  <c:v>488952</c:v>
                </c:pt>
                <c:pt idx="440">
                  <c:v>488952</c:v>
                </c:pt>
                <c:pt idx="441">
                  <c:v>488952</c:v>
                </c:pt>
                <c:pt idx="442">
                  <c:v>488952</c:v>
                </c:pt>
                <c:pt idx="443">
                  <c:v>488952</c:v>
                </c:pt>
                <c:pt idx="444">
                  <c:v>488952</c:v>
                </c:pt>
                <c:pt idx="445">
                  <c:v>488952</c:v>
                </c:pt>
                <c:pt idx="446">
                  <c:v>488952</c:v>
                </c:pt>
                <c:pt idx="447">
                  <c:v>488952</c:v>
                </c:pt>
                <c:pt idx="448">
                  <c:v>488952</c:v>
                </c:pt>
                <c:pt idx="449">
                  <c:v>488952</c:v>
                </c:pt>
                <c:pt idx="450">
                  <c:v>488952</c:v>
                </c:pt>
                <c:pt idx="451">
                  <c:v>488952</c:v>
                </c:pt>
                <c:pt idx="452">
                  <c:v>488952</c:v>
                </c:pt>
                <c:pt idx="453">
                  <c:v>488952</c:v>
                </c:pt>
                <c:pt idx="454">
                  <c:v>488952</c:v>
                </c:pt>
                <c:pt idx="455">
                  <c:v>488952</c:v>
                </c:pt>
                <c:pt idx="456">
                  <c:v>488952</c:v>
                </c:pt>
                <c:pt idx="457">
                  <c:v>488952</c:v>
                </c:pt>
                <c:pt idx="458">
                  <c:v>488952</c:v>
                </c:pt>
                <c:pt idx="459">
                  <c:v>488952</c:v>
                </c:pt>
                <c:pt idx="460">
                  <c:v>488952</c:v>
                </c:pt>
                <c:pt idx="461">
                  <c:v>488952</c:v>
                </c:pt>
                <c:pt idx="462">
                  <c:v>488952</c:v>
                </c:pt>
                <c:pt idx="463">
                  <c:v>488952</c:v>
                </c:pt>
                <c:pt idx="464">
                  <c:v>488952</c:v>
                </c:pt>
                <c:pt idx="465">
                  <c:v>488952</c:v>
                </c:pt>
                <c:pt idx="466">
                  <c:v>488952</c:v>
                </c:pt>
                <c:pt idx="467">
                  <c:v>488952</c:v>
                </c:pt>
                <c:pt idx="468">
                  <c:v>488952</c:v>
                </c:pt>
                <c:pt idx="469">
                  <c:v>488952</c:v>
                </c:pt>
                <c:pt idx="470">
                  <c:v>488952</c:v>
                </c:pt>
                <c:pt idx="471">
                  <c:v>488952</c:v>
                </c:pt>
                <c:pt idx="472">
                  <c:v>488952</c:v>
                </c:pt>
                <c:pt idx="473">
                  <c:v>488952</c:v>
                </c:pt>
                <c:pt idx="474">
                  <c:v>488952</c:v>
                </c:pt>
                <c:pt idx="475">
                  <c:v>488952</c:v>
                </c:pt>
                <c:pt idx="476">
                  <c:v>488952</c:v>
                </c:pt>
                <c:pt idx="477">
                  <c:v>488952</c:v>
                </c:pt>
                <c:pt idx="478">
                  <c:v>488952</c:v>
                </c:pt>
                <c:pt idx="479">
                  <c:v>488952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8761-4D44-A19A-CD76C99D0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13538784"/>
        <c:axId val="1613544608"/>
      </c:lineChart>
      <c:catAx>
        <c:axId val="1613538784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crossAx val="1613544608"/>
        <c:crosses val="autoZero"/>
        <c:auto val="1"/>
        <c:lblAlgn val="ctr"/>
        <c:lblOffset val="100"/>
        <c:noMultiLvlLbl val="0"/>
      </c:catAx>
      <c:valAx>
        <c:axId val="1613544608"/>
        <c:scaling>
          <c:orientation val="minMax"/>
        </c:scaling>
        <c:delete val="0"/>
        <c:axPos val="r"/>
        <c:majorGridlines/>
        <c:numFmt formatCode="#,##0,,\ &quot;M&quot;" sourceLinked="0"/>
        <c:majorTickMark val="out"/>
        <c:minorTickMark val="none"/>
        <c:tickLblPos val="nextTo"/>
        <c:crossAx val="1613538784"/>
        <c:crosses val="autoZero"/>
        <c:crossBetween val="between"/>
      </c:valAx>
    </c:plotArea>
    <c:legend>
      <c:legendPos val="b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23</xdr:row>
      <xdr:rowOff>63500</xdr:rowOff>
    </xdr:from>
    <xdr:to>
      <xdr:col>18</xdr:col>
      <xdr:colOff>228600</xdr:colOff>
      <xdr:row>47</xdr:row>
      <xdr:rowOff>165100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6486FDB5-2ECA-4A3D-8339-E37416C227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B577C-099A-45F2-83A7-AADFCF3B3DAA}">
  <sheetPr codeName="גיליון1"/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597EA-7B29-45B9-8785-491975F849B5}">
  <sheetPr codeName="גיליון2"/>
  <dimension ref="A1:O481"/>
  <sheetViews>
    <sheetView rightToLeft="1" tabSelected="1" zoomScaleNormal="100" workbookViewId="0">
      <selection activeCell="F1" sqref="F1:F1048576"/>
    </sheetView>
  </sheetViews>
  <sheetFormatPr defaultRowHeight="14.25" x14ac:dyDescent="0.2"/>
  <cols>
    <col min="4" max="4" width="12.375" customWidth="1"/>
    <col min="5" max="5" width="13" customWidth="1"/>
    <col min="6" max="6" width="30.75" customWidth="1"/>
    <col min="7" max="7" width="22.5" customWidth="1"/>
    <col min="8" max="8" width="19.75" customWidth="1"/>
    <col min="11" max="11" width="25.625" customWidth="1"/>
    <col min="12" max="12" width="14.375" customWidth="1"/>
  </cols>
  <sheetData>
    <row r="1" spans="1:15" ht="15" x14ac:dyDescent="0.25">
      <c r="A1" s="9" t="s">
        <v>10</v>
      </c>
      <c r="B1" s="9" t="s">
        <v>11</v>
      </c>
      <c r="C1" s="9" t="s">
        <v>12</v>
      </c>
      <c r="D1" s="9" t="s">
        <v>13</v>
      </c>
      <c r="E1" s="9" t="s">
        <v>14</v>
      </c>
      <c r="F1" s="9" t="s">
        <v>15</v>
      </c>
      <c r="G1" s="9" t="s">
        <v>16</v>
      </c>
      <c r="H1" s="9" t="s">
        <v>17</v>
      </c>
      <c r="K1" s="2" t="s">
        <v>0</v>
      </c>
      <c r="L1" s="3">
        <v>0.08</v>
      </c>
      <c r="N1" s="8" t="s">
        <v>10</v>
      </c>
      <c r="O1" s="8" t="s">
        <v>11</v>
      </c>
    </row>
    <row r="2" spans="1:15" x14ac:dyDescent="0.2">
      <c r="A2">
        <v>1</v>
      </c>
      <c r="B2" s="10">
        <f t="shared" ref="B2:B65" si="0">VLOOKUP(A2, DepositTable, 2, TRUE)</f>
        <v>1285</v>
      </c>
      <c r="C2">
        <f t="shared" ref="C2:C65" si="1">IF(AND(A2&gt;=FirstWeddingMonth, MOD(A2-FirstWeddingMonth, WeddingInterval)=0, (A2-FirstWeddingMonth)/WeddingInterval &lt; KidsCount), 1, 0)</f>
        <v>0</v>
      </c>
      <c r="D2">
        <f>COUNTIFS($A$2:A2, "&gt;=" &amp; (A2-LoanMonths+1), $C$2:C2, 1)</f>
        <v>0</v>
      </c>
      <c r="E2" s="10">
        <f t="shared" ref="E2:E65" si="2">D2 * MonthlyPayment</f>
        <v>0</v>
      </c>
      <c r="F2" s="10">
        <f>B2</f>
        <v>1285</v>
      </c>
      <c r="G2" s="10">
        <f>B2</f>
        <v>1285</v>
      </c>
      <c r="H2" s="10">
        <f t="shared" ref="H2:H65" si="3">G2 - E2</f>
        <v>1285</v>
      </c>
      <c r="K2" s="2" t="s">
        <v>1</v>
      </c>
      <c r="L2" s="3">
        <v>0.04</v>
      </c>
      <c r="N2">
        <v>1</v>
      </c>
      <c r="O2">
        <v>1285</v>
      </c>
    </row>
    <row r="3" spans="1:15" x14ac:dyDescent="0.2">
      <c r="A3">
        <v>2</v>
      </c>
      <c r="B3" s="10">
        <f t="shared" si="0"/>
        <v>1285</v>
      </c>
      <c r="C3">
        <f t="shared" si="1"/>
        <v>0</v>
      </c>
      <c r="D3">
        <f>COUNTIFS($A$2:A3, "&gt;=" &amp; (A3-LoanMonths+1), $C$2:C3, 1)</f>
        <v>0</v>
      </c>
      <c r="E3" s="10">
        <f t="shared" si="2"/>
        <v>0</v>
      </c>
      <c r="F3" s="10">
        <f t="shared" ref="F3:F66" si="4">F2 + B3</f>
        <v>2570</v>
      </c>
      <c r="G3" s="10">
        <f t="shared" ref="G3:G66" si="5">(H2 + B3) * (1 + MonthlyYield)</f>
        <v>2586.535457382709</v>
      </c>
      <c r="H3" s="10">
        <f t="shared" si="3"/>
        <v>2586.535457382709</v>
      </c>
      <c r="K3" s="2" t="s">
        <v>2</v>
      </c>
      <c r="L3" s="4">
        <v>140000</v>
      </c>
      <c r="N3">
        <v>25</v>
      </c>
      <c r="O3">
        <v>1435</v>
      </c>
    </row>
    <row r="4" spans="1:15" x14ac:dyDescent="0.2">
      <c r="A4">
        <v>3</v>
      </c>
      <c r="B4" s="10">
        <f t="shared" si="0"/>
        <v>1285</v>
      </c>
      <c r="C4">
        <f t="shared" si="1"/>
        <v>0</v>
      </c>
      <c r="D4">
        <f>COUNTIFS($A$2:A4, "&gt;=" &amp; (A4-LoanMonths+1), $C$2:C4, 1)</f>
        <v>0</v>
      </c>
      <c r="E4" s="10">
        <f t="shared" si="2"/>
        <v>0</v>
      </c>
      <c r="F4" s="10">
        <f t="shared" si="4"/>
        <v>3855</v>
      </c>
      <c r="G4" s="10">
        <f t="shared" si="5"/>
        <v>3896.4450330874552</v>
      </c>
      <c r="H4" s="10">
        <f t="shared" si="3"/>
        <v>3896.4450330874552</v>
      </c>
      <c r="K4" s="2" t="s">
        <v>3</v>
      </c>
      <c r="L4" s="5">
        <v>100</v>
      </c>
      <c r="N4">
        <v>37</v>
      </c>
      <c r="O4">
        <v>1440</v>
      </c>
    </row>
    <row r="5" spans="1:15" x14ac:dyDescent="0.2">
      <c r="A5">
        <v>4</v>
      </c>
      <c r="B5" s="10">
        <f t="shared" si="0"/>
        <v>1285</v>
      </c>
      <c r="C5">
        <f t="shared" si="1"/>
        <v>0</v>
      </c>
      <c r="D5">
        <f>COUNTIFS($A$2:A5, "&gt;=" &amp; (A5-LoanMonths+1), $C$2:C5, 1)</f>
        <v>0</v>
      </c>
      <c r="E5" s="10">
        <f t="shared" si="2"/>
        <v>0</v>
      </c>
      <c r="F5" s="10">
        <f t="shared" si="4"/>
        <v>5140</v>
      </c>
      <c r="G5" s="10">
        <f t="shared" si="5"/>
        <v>5214.7826064436676</v>
      </c>
      <c r="H5" s="10">
        <f t="shared" si="3"/>
        <v>5214.7826064436676</v>
      </c>
      <c r="K5" s="2" t="s">
        <v>4</v>
      </c>
      <c r="L5" s="3">
        <v>0.25</v>
      </c>
      <c r="N5">
        <v>49</v>
      </c>
      <c r="O5">
        <v>1600</v>
      </c>
    </row>
    <row r="6" spans="1:15" x14ac:dyDescent="0.2">
      <c r="A6">
        <v>5</v>
      </c>
      <c r="B6" s="10">
        <f t="shared" si="0"/>
        <v>1285</v>
      </c>
      <c r="C6">
        <f t="shared" si="1"/>
        <v>0</v>
      </c>
      <c r="D6">
        <f>COUNTIFS($A$2:A6, "&gt;=" &amp; (A6-LoanMonths+1), $C$2:C6, 1)</f>
        <v>0</v>
      </c>
      <c r="E6" s="10">
        <f t="shared" si="2"/>
        <v>0</v>
      </c>
      <c r="F6" s="10">
        <f t="shared" si="4"/>
        <v>6425</v>
      </c>
      <c r="G6" s="10">
        <f t="shared" si="5"/>
        <v>6541.6024034420025</v>
      </c>
      <c r="H6" s="10">
        <f t="shared" si="3"/>
        <v>6541.6024034420025</v>
      </c>
      <c r="K6" s="2" t="s">
        <v>5</v>
      </c>
      <c r="L6" s="5">
        <v>8</v>
      </c>
      <c r="N6">
        <v>61</v>
      </c>
      <c r="O6">
        <v>2110</v>
      </c>
    </row>
    <row r="7" spans="1:15" x14ac:dyDescent="0.2">
      <c r="A7">
        <v>6</v>
      </c>
      <c r="B7" s="10">
        <f t="shared" si="0"/>
        <v>1285</v>
      </c>
      <c r="C7">
        <f t="shared" si="1"/>
        <v>0</v>
      </c>
      <c r="D7">
        <f>COUNTIFS($A$2:A7, "&gt;=" &amp; (A7-LoanMonths+1), $C$2:C7, 1)</f>
        <v>0</v>
      </c>
      <c r="E7" s="10">
        <f t="shared" si="2"/>
        <v>0</v>
      </c>
      <c r="F7" s="10">
        <f t="shared" si="4"/>
        <v>7710</v>
      </c>
      <c r="G7" s="10">
        <f t="shared" si="5"/>
        <v>7876.9589989647739</v>
      </c>
      <c r="H7" s="10">
        <f t="shared" si="3"/>
        <v>7876.9589989647739</v>
      </c>
      <c r="K7" s="2" t="s">
        <v>6</v>
      </c>
      <c r="L7" s="5">
        <v>216</v>
      </c>
      <c r="N7">
        <v>97</v>
      </c>
      <c r="O7">
        <v>2640</v>
      </c>
    </row>
    <row r="8" spans="1:15" x14ac:dyDescent="0.2">
      <c r="A8">
        <v>7</v>
      </c>
      <c r="B8" s="10">
        <f t="shared" si="0"/>
        <v>1285</v>
      </c>
      <c r="C8">
        <f t="shared" si="1"/>
        <v>0</v>
      </c>
      <c r="D8">
        <f>COUNTIFS($A$2:A8, "&gt;=" &amp; (A8-LoanMonths+1), $C$2:C8, 1)</f>
        <v>0</v>
      </c>
      <c r="E8" s="10">
        <f t="shared" si="2"/>
        <v>0</v>
      </c>
      <c r="F8" s="10">
        <f t="shared" si="4"/>
        <v>8995</v>
      </c>
      <c r="G8" s="10">
        <f t="shared" si="5"/>
        <v>9220.9073190307299</v>
      </c>
      <c r="H8" s="10">
        <f t="shared" si="3"/>
        <v>9220.9073190307299</v>
      </c>
      <c r="K8" s="2" t="s">
        <v>7</v>
      </c>
      <c r="L8" s="5">
        <v>24</v>
      </c>
      <c r="N8">
        <v>145</v>
      </c>
      <c r="O8">
        <v>3175</v>
      </c>
    </row>
    <row r="9" spans="1:15" x14ac:dyDescent="0.2">
      <c r="A9">
        <v>8</v>
      </c>
      <c r="B9" s="10">
        <f t="shared" si="0"/>
        <v>1285</v>
      </c>
      <c r="C9">
        <f t="shared" si="1"/>
        <v>0</v>
      </c>
      <c r="D9">
        <f>COUNTIFS($A$2:A9, "&gt;=" &amp; (A9-LoanMonths+1), $C$2:C9, 1)</f>
        <v>0</v>
      </c>
      <c r="E9" s="10">
        <f t="shared" si="2"/>
        <v>0</v>
      </c>
      <c r="F9" s="10">
        <f t="shared" si="4"/>
        <v>10280</v>
      </c>
      <c r="G9" s="10">
        <f t="shared" si="5"/>
        <v>10573.502643054278</v>
      </c>
      <c r="H9" s="10">
        <f t="shared" si="3"/>
        <v>10573.502643054278</v>
      </c>
      <c r="K9" s="2"/>
      <c r="L9" s="2"/>
      <c r="N9">
        <v>193</v>
      </c>
      <c r="O9">
        <v>2901</v>
      </c>
    </row>
    <row r="10" spans="1:15" x14ac:dyDescent="0.2">
      <c r="A10">
        <v>9</v>
      </c>
      <c r="B10" s="10">
        <f t="shared" si="0"/>
        <v>1285</v>
      </c>
      <c r="C10">
        <f t="shared" si="1"/>
        <v>0</v>
      </c>
      <c r="D10">
        <f>COUNTIFS($A$2:A10, "&gt;=" &amp; (A10-LoanMonths+1), $C$2:C10, 1)</f>
        <v>0</v>
      </c>
      <c r="E10" s="10">
        <f t="shared" si="2"/>
        <v>0</v>
      </c>
      <c r="F10" s="10">
        <f t="shared" si="4"/>
        <v>11565</v>
      </c>
      <c r="G10" s="10">
        <f t="shared" si="5"/>
        <v>11934.800606119245</v>
      </c>
      <c r="H10" s="10">
        <f t="shared" si="3"/>
        <v>11934.800606119245</v>
      </c>
      <c r="K10" t="s">
        <v>8</v>
      </c>
      <c r="L10" s="6">
        <f>(1+MarketReturn)^(1/12)-1</f>
        <v>6.4340301100034303E-3</v>
      </c>
      <c r="N10">
        <v>205</v>
      </c>
      <c r="O10">
        <v>1210</v>
      </c>
    </row>
    <row r="11" spans="1:15" x14ac:dyDescent="0.2">
      <c r="A11">
        <v>10</v>
      </c>
      <c r="B11" s="10">
        <f t="shared" si="0"/>
        <v>1285</v>
      </c>
      <c r="C11">
        <f t="shared" si="1"/>
        <v>0</v>
      </c>
      <c r="D11">
        <f>COUNTIFS($A$2:A11, "&gt;=" &amp; (A11-LoanMonths+1), $C$2:C11, 1)</f>
        <v>0</v>
      </c>
      <c r="E11" s="10">
        <f t="shared" si="2"/>
        <v>0</v>
      </c>
      <c r="F11" s="10">
        <f t="shared" si="4"/>
        <v>12850</v>
      </c>
      <c r="G11" s="10">
        <f t="shared" si="5"/>
        <v>13304.857201267258</v>
      </c>
      <c r="H11" s="10">
        <f t="shared" si="3"/>
        <v>13304.857201267258</v>
      </c>
      <c r="K11" t="s">
        <v>9</v>
      </c>
      <c r="L11" s="7">
        <f>PMT(LoanRate/12, LoanMonths, -LoanAmount)</f>
        <v>1648.5829553240319</v>
      </c>
      <c r="N11">
        <v>217</v>
      </c>
      <c r="O11">
        <v>0</v>
      </c>
    </row>
    <row r="12" spans="1:15" x14ac:dyDescent="0.2">
      <c r="A12">
        <v>11</v>
      </c>
      <c r="B12" s="10">
        <f t="shared" si="0"/>
        <v>1285</v>
      </c>
      <c r="C12">
        <f t="shared" si="1"/>
        <v>0</v>
      </c>
      <c r="D12">
        <f>COUNTIFS($A$2:A12, "&gt;=" &amp; (A12-LoanMonths+1), $C$2:C12, 1)</f>
        <v>0</v>
      </c>
      <c r="E12" s="10">
        <f t="shared" si="2"/>
        <v>0</v>
      </c>
      <c r="F12" s="10">
        <f t="shared" si="4"/>
        <v>14135</v>
      </c>
      <c r="G12" s="10">
        <f t="shared" si="5"/>
        <v>14683.728781800861</v>
      </c>
      <c r="H12" s="10">
        <f t="shared" si="3"/>
        <v>14683.728781800861</v>
      </c>
    </row>
    <row r="13" spans="1:15" x14ac:dyDescent="0.2">
      <c r="A13">
        <v>12</v>
      </c>
      <c r="B13" s="10">
        <f t="shared" si="0"/>
        <v>1285</v>
      </c>
      <c r="C13">
        <f t="shared" si="1"/>
        <v>0</v>
      </c>
      <c r="D13">
        <f>COUNTIFS($A$2:A13, "&gt;=" &amp; (A13-LoanMonths+1), $C$2:C13, 1)</f>
        <v>0</v>
      </c>
      <c r="E13" s="10">
        <f t="shared" si="2"/>
        <v>0</v>
      </c>
      <c r="F13" s="10">
        <f t="shared" si="4"/>
        <v>15420</v>
      </c>
      <c r="G13" s="10">
        <f t="shared" si="5"/>
        <v>16071.472063601446</v>
      </c>
      <c r="H13" s="10">
        <f t="shared" si="3"/>
        <v>16071.472063601446</v>
      </c>
    </row>
    <row r="14" spans="1:15" ht="15" x14ac:dyDescent="0.25">
      <c r="A14">
        <v>13</v>
      </c>
      <c r="B14" s="10">
        <f t="shared" si="0"/>
        <v>1285</v>
      </c>
      <c r="C14">
        <f t="shared" si="1"/>
        <v>0</v>
      </c>
      <c r="D14">
        <f>COUNTIFS($A$2:A14, "&gt;=" &amp; (A14-LoanMonths+1), $C$2:C14, 1)</f>
        <v>0</v>
      </c>
      <c r="E14" s="10">
        <f t="shared" si="2"/>
        <v>0</v>
      </c>
      <c r="F14" s="10">
        <f t="shared" si="4"/>
        <v>16705</v>
      </c>
      <c r="G14" s="10">
        <f t="shared" si="5"/>
        <v>17468.144127462092</v>
      </c>
      <c r="H14" s="10">
        <f t="shared" si="3"/>
        <v>17468.144127462092</v>
      </c>
      <c r="K14" s="16" t="s">
        <v>18</v>
      </c>
      <c r="L14" s="16"/>
    </row>
    <row r="15" spans="1:15" x14ac:dyDescent="0.2">
      <c r="A15">
        <v>14</v>
      </c>
      <c r="B15" s="10">
        <f t="shared" si="0"/>
        <v>1285</v>
      </c>
      <c r="C15">
        <f t="shared" si="1"/>
        <v>0</v>
      </c>
      <c r="D15">
        <f>COUNTIFS($A$2:A15, "&gt;=" &amp; (A15-LoanMonths+1), $C$2:C15, 1)</f>
        <v>0</v>
      </c>
      <c r="E15" s="10">
        <f t="shared" si="2"/>
        <v>0</v>
      </c>
      <c r="F15" s="10">
        <f t="shared" si="4"/>
        <v>17990</v>
      </c>
      <c r="G15" s="10">
        <f t="shared" si="5"/>
        <v>18873.802421435415</v>
      </c>
      <c r="H15" s="10">
        <f t="shared" si="3"/>
        <v>18873.802421435415</v>
      </c>
      <c r="K15" s="1" t="s">
        <v>19</v>
      </c>
      <c r="L15" s="12">
        <f>MAX(F:F)</f>
        <v>488952</v>
      </c>
    </row>
    <row r="16" spans="1:15" x14ac:dyDescent="0.2">
      <c r="A16">
        <v>15</v>
      </c>
      <c r="B16" s="10">
        <f t="shared" si="0"/>
        <v>1285</v>
      </c>
      <c r="C16">
        <f t="shared" si="1"/>
        <v>0</v>
      </c>
      <c r="D16">
        <f>COUNTIFS($A$2:A16, "&gt;=" &amp; (A16-LoanMonths+1), $C$2:C16, 1)</f>
        <v>0</v>
      </c>
      <c r="E16" s="10">
        <f t="shared" si="2"/>
        <v>0</v>
      </c>
      <c r="F16" s="10">
        <f t="shared" si="4"/>
        <v>19275</v>
      </c>
      <c r="G16" s="10">
        <f t="shared" si="5"/>
        <v>20288.504763196543</v>
      </c>
      <c r="H16" s="10">
        <f t="shared" si="3"/>
        <v>20288.504763196543</v>
      </c>
      <c r="K16" s="1" t="s">
        <v>20</v>
      </c>
      <c r="L16" s="12">
        <f>LOOKUP(2,1/(H:H&lt;&gt;""),H:H)</f>
        <v>1947910.7440173437</v>
      </c>
    </row>
    <row r="17" spans="1:12" x14ac:dyDescent="0.2">
      <c r="A17">
        <v>16</v>
      </c>
      <c r="B17" s="10">
        <f t="shared" si="0"/>
        <v>1285</v>
      </c>
      <c r="C17">
        <f t="shared" si="1"/>
        <v>0</v>
      </c>
      <c r="D17">
        <f>COUNTIFS($A$2:A17, "&gt;=" &amp; (A17-LoanMonths+1), $C$2:C17, 1)</f>
        <v>0</v>
      </c>
      <c r="E17" s="10">
        <f t="shared" si="2"/>
        <v>0</v>
      </c>
      <c r="F17" s="10">
        <f t="shared" si="4"/>
        <v>20560</v>
      </c>
      <c r="G17" s="10">
        <f t="shared" si="5"/>
        <v>21712.309342421253</v>
      </c>
      <c r="H17" s="10">
        <f t="shared" si="3"/>
        <v>21712.309342421253</v>
      </c>
      <c r="K17" s="1" t="s">
        <v>21</v>
      </c>
      <c r="L17" s="12">
        <f>$L$16-$L$15</f>
        <v>1458958.7440173437</v>
      </c>
    </row>
    <row r="18" spans="1:12" x14ac:dyDescent="0.2">
      <c r="A18">
        <v>17</v>
      </c>
      <c r="B18" s="10">
        <f t="shared" si="0"/>
        <v>1285</v>
      </c>
      <c r="C18">
        <f t="shared" si="1"/>
        <v>0</v>
      </c>
      <c r="D18">
        <f>COUNTIFS($A$2:A18, "&gt;=" &amp; (A18-LoanMonths+1), $C$2:C18, 1)</f>
        <v>0</v>
      </c>
      <c r="E18" s="10">
        <f t="shared" si="2"/>
        <v>0</v>
      </c>
      <c r="F18" s="10">
        <f t="shared" si="4"/>
        <v>21845</v>
      </c>
      <c r="G18" s="10">
        <f t="shared" si="5"/>
        <v>23145.274723179453</v>
      </c>
      <c r="H18" s="10">
        <f t="shared" si="3"/>
        <v>23145.274723179453</v>
      </c>
      <c r="K18" s="1" t="str">
        <f>"מס רווח הון (" &amp; TEXT(TaxRate,"0%") &amp; "):"</f>
        <v>מס רווח הון (25%):</v>
      </c>
      <c r="L18" s="12">
        <f>IF($L$17&gt;0, $L$17*TaxRate, 0)</f>
        <v>364739.68600433593</v>
      </c>
    </row>
    <row r="19" spans="1:12" x14ac:dyDescent="0.2">
      <c r="A19">
        <v>18</v>
      </c>
      <c r="B19" s="10">
        <f t="shared" si="0"/>
        <v>1285</v>
      </c>
      <c r="C19">
        <f t="shared" si="1"/>
        <v>0</v>
      </c>
      <c r="D19">
        <f>COUNTIFS($A$2:A19, "&gt;=" &amp; (A19-LoanMonths+1), $C$2:C19, 1)</f>
        <v>0</v>
      </c>
      <c r="E19" s="10">
        <f t="shared" si="2"/>
        <v>0</v>
      </c>
      <c r="F19" s="10">
        <f t="shared" si="4"/>
        <v>23130</v>
      </c>
      <c r="G19" s="10">
        <f t="shared" si="5"/>
        <v>24587.459846344045</v>
      </c>
      <c r="H19" s="10">
        <f t="shared" si="3"/>
        <v>24587.459846344045</v>
      </c>
      <c r="K19" s="1"/>
      <c r="L19" s="12"/>
    </row>
    <row r="20" spans="1:12" ht="15.75" x14ac:dyDescent="0.25">
      <c r="A20">
        <v>19</v>
      </c>
      <c r="B20" s="10">
        <f t="shared" si="0"/>
        <v>1285</v>
      </c>
      <c r="C20">
        <f t="shared" si="1"/>
        <v>0</v>
      </c>
      <c r="D20">
        <f>COUNTIFS($A$2:A20, "&gt;=" &amp; (A20-LoanMonths+1), $C$2:C20, 1)</f>
        <v>0</v>
      </c>
      <c r="E20" s="10">
        <f t="shared" si="2"/>
        <v>0</v>
      </c>
      <c r="F20" s="10">
        <f t="shared" si="4"/>
        <v>24415</v>
      </c>
      <c r="G20" s="10">
        <f t="shared" si="5"/>
        <v>26038.924032015278</v>
      </c>
      <c r="H20" s="10">
        <f t="shared" si="3"/>
        <v>26038.924032015278</v>
      </c>
      <c r="K20" s="14" t="s">
        <v>22</v>
      </c>
      <c r="L20" s="15">
        <f>$L$16-$L$18</f>
        <v>1583171.0580130077</v>
      </c>
    </row>
    <row r="21" spans="1:12" x14ac:dyDescent="0.2">
      <c r="A21">
        <v>20</v>
      </c>
      <c r="B21" s="10">
        <f t="shared" si="0"/>
        <v>1285</v>
      </c>
      <c r="C21">
        <f t="shared" si="1"/>
        <v>0</v>
      </c>
      <c r="D21">
        <f>COUNTIFS($A$2:A21, "&gt;=" &amp; (A21-LoanMonths+1), $C$2:C21, 1)</f>
        <v>0</v>
      </c>
      <c r="E21" s="10">
        <f t="shared" si="2"/>
        <v>0</v>
      </c>
      <c r="F21" s="10">
        <f t="shared" si="4"/>
        <v>25700</v>
      </c>
      <c r="G21" s="10">
        <f t="shared" si="5"/>
        <v>27499.72698196071</v>
      </c>
      <c r="H21" s="10">
        <f t="shared" si="3"/>
        <v>27499.72698196071</v>
      </c>
      <c r="K21" s="1" t="s">
        <v>23</v>
      </c>
      <c r="L21" s="11">
        <f>($L$20-$L$15)/$L$15</f>
        <v>2.2378864551387614</v>
      </c>
    </row>
    <row r="22" spans="1:12" x14ac:dyDescent="0.2">
      <c r="A22">
        <v>21</v>
      </c>
      <c r="B22" s="10">
        <f t="shared" si="0"/>
        <v>1285</v>
      </c>
      <c r="C22">
        <f t="shared" si="1"/>
        <v>0</v>
      </c>
      <c r="D22">
        <f>COUNTIFS($A$2:A22, "&gt;=" &amp; (A22-LoanMonths+1), $C$2:C22, 1)</f>
        <v>0</v>
      </c>
      <c r="E22" s="10">
        <f t="shared" si="2"/>
        <v>0</v>
      </c>
      <c r="F22" s="10">
        <f t="shared" si="4"/>
        <v>26985</v>
      </c>
      <c r="G22" s="10">
        <f t="shared" si="5"/>
        <v>28969.928782070874</v>
      </c>
      <c r="H22" s="10">
        <f t="shared" si="3"/>
        <v>28969.928782070874</v>
      </c>
      <c r="K22" s="1"/>
      <c r="L22" s="12"/>
    </row>
    <row r="23" spans="1:12" x14ac:dyDescent="0.2">
      <c r="A23">
        <v>22</v>
      </c>
      <c r="B23" s="10">
        <f t="shared" si="0"/>
        <v>1285</v>
      </c>
      <c r="C23">
        <f t="shared" si="1"/>
        <v>0</v>
      </c>
      <c r="D23">
        <f>COUNTIFS($A$2:A23, "&gt;=" &amp; (A23-LoanMonths+1), $C$2:C23, 1)</f>
        <v>0</v>
      </c>
      <c r="E23" s="10">
        <f t="shared" si="2"/>
        <v>0</v>
      </c>
      <c r="F23" s="10">
        <f t="shared" si="4"/>
        <v>28270</v>
      </c>
      <c r="G23" s="10">
        <f t="shared" si="5"/>
        <v>30449.589904830729</v>
      </c>
      <c r="H23" s="10">
        <f t="shared" si="3"/>
        <v>30449.589904830729</v>
      </c>
      <c r="K23" s="1" t="s">
        <v>24</v>
      </c>
      <c r="L23" s="13">
        <f>SUM(E:E)</f>
        <v>1313920.6153932502</v>
      </c>
    </row>
    <row r="24" spans="1:12" x14ac:dyDescent="0.2">
      <c r="A24">
        <v>23</v>
      </c>
      <c r="B24" s="10">
        <f t="shared" si="0"/>
        <v>1285</v>
      </c>
      <c r="C24">
        <f t="shared" si="1"/>
        <v>0</v>
      </c>
      <c r="D24">
        <f>COUNTIFS($A$2:A24, "&gt;=" &amp; (A24-LoanMonths+1), $C$2:C24, 1)</f>
        <v>0</v>
      </c>
      <c r="E24" s="10">
        <f t="shared" si="2"/>
        <v>0</v>
      </c>
      <c r="F24" s="10">
        <f t="shared" si="4"/>
        <v>29555</v>
      </c>
      <c r="G24" s="10">
        <f t="shared" si="5"/>
        <v>31938.771211807019</v>
      </c>
      <c r="H24" s="10">
        <f t="shared" si="3"/>
        <v>31938.771211807019</v>
      </c>
    </row>
    <row r="25" spans="1:12" x14ac:dyDescent="0.2">
      <c r="A25">
        <v>24</v>
      </c>
      <c r="B25" s="10">
        <f t="shared" si="0"/>
        <v>1285</v>
      </c>
      <c r="C25">
        <f t="shared" si="1"/>
        <v>0</v>
      </c>
      <c r="D25">
        <f>COUNTIFS($A$2:A25, "&gt;=" &amp; (A25-LoanMonths+1), $C$2:C25, 1)</f>
        <v>0</v>
      </c>
      <c r="E25" s="10">
        <f t="shared" si="2"/>
        <v>0</v>
      </c>
      <c r="F25" s="10">
        <f t="shared" si="4"/>
        <v>30840</v>
      </c>
      <c r="G25" s="10">
        <f t="shared" si="5"/>
        <v>33437.533956151652</v>
      </c>
      <c r="H25" s="10">
        <f t="shared" si="3"/>
        <v>33437.533956151652</v>
      </c>
    </row>
    <row r="26" spans="1:12" x14ac:dyDescent="0.2">
      <c r="A26">
        <v>25</v>
      </c>
      <c r="B26" s="10">
        <f t="shared" si="0"/>
        <v>1435</v>
      </c>
      <c r="C26">
        <f t="shared" si="1"/>
        <v>0</v>
      </c>
      <c r="D26">
        <f>COUNTIFS($A$2:A26, "&gt;=" &amp; (A26-LoanMonths+1), $C$2:C26, 1)</f>
        <v>0</v>
      </c>
      <c r="E26" s="10">
        <f t="shared" si="2"/>
        <v>0</v>
      </c>
      <c r="F26" s="10">
        <f t="shared" si="4"/>
        <v>32275</v>
      </c>
      <c r="G26" s="10">
        <f t="shared" si="5"/>
        <v>35096.904889637648</v>
      </c>
      <c r="H26" s="10">
        <f t="shared" si="3"/>
        <v>35096.904889637648</v>
      </c>
    </row>
    <row r="27" spans="1:12" x14ac:dyDescent="0.2">
      <c r="A27">
        <v>26</v>
      </c>
      <c r="B27" s="10">
        <f t="shared" si="0"/>
        <v>1435</v>
      </c>
      <c r="C27">
        <f t="shared" si="1"/>
        <v>0</v>
      </c>
      <c r="D27">
        <f>COUNTIFS($A$2:A27, "&gt;=" &amp; (A27-LoanMonths+1), $C$2:C27, 1)</f>
        <v>0</v>
      </c>
      <c r="E27" s="10">
        <f t="shared" si="2"/>
        <v>0</v>
      </c>
      <c r="F27" s="10">
        <f t="shared" si="4"/>
        <v>33710</v>
      </c>
      <c r="G27" s="10">
        <f t="shared" si="5"/>
        <v>36766.952265673361</v>
      </c>
      <c r="H27" s="10">
        <f t="shared" si="3"/>
        <v>36766.952265673361</v>
      </c>
    </row>
    <row r="28" spans="1:12" x14ac:dyDescent="0.2">
      <c r="A28">
        <v>27</v>
      </c>
      <c r="B28" s="10">
        <f t="shared" si="0"/>
        <v>1435</v>
      </c>
      <c r="C28">
        <f t="shared" si="1"/>
        <v>0</v>
      </c>
      <c r="D28">
        <f>COUNTIFS($A$2:A28, "&gt;=" &amp; (A28-LoanMonths+1), $C$2:C28, 1)</f>
        <v>0</v>
      </c>
      <c r="E28" s="10">
        <f t="shared" si="2"/>
        <v>0</v>
      </c>
      <c r="F28" s="10">
        <f t="shared" si="4"/>
        <v>35145</v>
      </c>
      <c r="G28" s="10">
        <f t="shared" si="5"/>
        <v>38447.744776811618</v>
      </c>
      <c r="H28" s="10">
        <f t="shared" si="3"/>
        <v>38447.744776811618</v>
      </c>
    </row>
    <row r="29" spans="1:12" x14ac:dyDescent="0.2">
      <c r="A29">
        <v>28</v>
      </c>
      <c r="B29" s="10">
        <f t="shared" si="0"/>
        <v>1435</v>
      </c>
      <c r="C29">
        <f t="shared" si="1"/>
        <v>0</v>
      </c>
      <c r="D29">
        <f>COUNTIFS($A$2:A29, "&gt;=" &amp; (A29-LoanMonths+1), $C$2:C29, 1)</f>
        <v>0</v>
      </c>
      <c r="E29" s="10">
        <f t="shared" si="2"/>
        <v>0</v>
      </c>
      <c r="F29" s="10">
        <f t="shared" si="4"/>
        <v>36580</v>
      </c>
      <c r="G29" s="10">
        <f t="shared" si="5"/>
        <v>40139.351557575203</v>
      </c>
      <c r="H29" s="10">
        <f t="shared" si="3"/>
        <v>40139.351557575203</v>
      </c>
    </row>
    <row r="30" spans="1:12" x14ac:dyDescent="0.2">
      <c r="A30">
        <v>29</v>
      </c>
      <c r="B30" s="10">
        <f t="shared" si="0"/>
        <v>1435</v>
      </c>
      <c r="C30">
        <f t="shared" si="1"/>
        <v>0</v>
      </c>
      <c r="D30">
        <f>COUNTIFS($A$2:A30, "&gt;=" &amp; (A30-LoanMonths+1), $C$2:C30, 1)</f>
        <v>0</v>
      </c>
      <c r="E30" s="10">
        <f t="shared" si="2"/>
        <v>0</v>
      </c>
      <c r="F30" s="10">
        <f t="shared" si="4"/>
        <v>38015</v>
      </c>
      <c r="G30" s="10">
        <f t="shared" si="5"/>
        <v>41841.842187300506</v>
      </c>
      <c r="H30" s="10">
        <f t="shared" si="3"/>
        <v>41841.842187300506</v>
      </c>
    </row>
    <row r="31" spans="1:12" x14ac:dyDescent="0.2">
      <c r="A31">
        <v>30</v>
      </c>
      <c r="B31" s="10">
        <f t="shared" si="0"/>
        <v>1435</v>
      </c>
      <c r="C31">
        <f t="shared" si="1"/>
        <v>0</v>
      </c>
      <c r="D31">
        <f>COUNTIFS($A$2:A31, "&gt;=" &amp; (A31-LoanMonths+1), $C$2:C31, 1)</f>
        <v>0</v>
      </c>
      <c r="E31" s="10">
        <f t="shared" si="2"/>
        <v>0</v>
      </c>
      <c r="F31" s="10">
        <f t="shared" si="4"/>
        <v>39450</v>
      </c>
      <c r="G31" s="10">
        <f t="shared" si="5"/>
        <v>43555.286692999463</v>
      </c>
      <c r="H31" s="10">
        <f t="shared" si="3"/>
        <v>43555.286692999463</v>
      </c>
    </row>
    <row r="32" spans="1:12" x14ac:dyDescent="0.2">
      <c r="A32">
        <v>31</v>
      </c>
      <c r="B32" s="10">
        <f t="shared" si="0"/>
        <v>1435</v>
      </c>
      <c r="C32">
        <f t="shared" si="1"/>
        <v>0</v>
      </c>
      <c r="D32">
        <f>COUNTIFS($A$2:A32, "&gt;=" &amp; (A32-LoanMonths+1), $C$2:C32, 1)</f>
        <v>0</v>
      </c>
      <c r="E32" s="10">
        <f t="shared" si="2"/>
        <v>0</v>
      </c>
      <c r="F32" s="10">
        <f t="shared" si="4"/>
        <v>40885</v>
      </c>
      <c r="G32" s="10">
        <f t="shared" si="5"/>
        <v>45279.755552239905</v>
      </c>
      <c r="H32" s="10">
        <f t="shared" si="3"/>
        <v>45279.755552239905</v>
      </c>
    </row>
    <row r="33" spans="1:8" x14ac:dyDescent="0.2">
      <c r="A33">
        <v>32</v>
      </c>
      <c r="B33" s="10">
        <f t="shared" si="0"/>
        <v>1435</v>
      </c>
      <c r="C33">
        <f t="shared" si="1"/>
        <v>0</v>
      </c>
      <c r="D33">
        <f>COUNTIFS($A$2:A33, "&gt;=" &amp; (A33-LoanMonths+1), $C$2:C33, 1)</f>
        <v>0</v>
      </c>
      <c r="E33" s="10">
        <f t="shared" si="2"/>
        <v>0</v>
      </c>
      <c r="F33" s="10">
        <f t="shared" si="4"/>
        <v>42320</v>
      </c>
      <c r="G33" s="10">
        <f t="shared" si="5"/>
        <v>47015.319696044469</v>
      </c>
      <c r="H33" s="10">
        <f t="shared" si="3"/>
        <v>47015.319696044469</v>
      </c>
    </row>
    <row r="34" spans="1:8" x14ac:dyDescent="0.2">
      <c r="A34">
        <v>33</v>
      </c>
      <c r="B34" s="10">
        <f t="shared" si="0"/>
        <v>1435</v>
      </c>
      <c r="C34">
        <f t="shared" si="1"/>
        <v>0</v>
      </c>
      <c r="D34">
        <f>COUNTIFS($A$2:A34, "&gt;=" &amp; (A34-LoanMonths+1), $C$2:C34, 1)</f>
        <v>0</v>
      </c>
      <c r="E34" s="10">
        <f t="shared" si="2"/>
        <v>0</v>
      </c>
      <c r="F34" s="10">
        <f t="shared" si="4"/>
        <v>43755</v>
      </c>
      <c r="G34" s="10">
        <f t="shared" si="5"/>
        <v>48762.050511808113</v>
      </c>
      <c r="H34" s="10">
        <f t="shared" si="3"/>
        <v>48762.050511808113</v>
      </c>
    </row>
    <row r="35" spans="1:8" x14ac:dyDescent="0.2">
      <c r="A35">
        <v>34</v>
      </c>
      <c r="B35" s="10">
        <f t="shared" si="0"/>
        <v>1435</v>
      </c>
      <c r="C35">
        <f t="shared" si="1"/>
        <v>0</v>
      </c>
      <c r="D35">
        <f>COUNTIFS($A$2:A35, "&gt;=" &amp; (A35-LoanMonths+1), $C$2:C35, 1)</f>
        <v>0</v>
      </c>
      <c r="E35" s="10">
        <f t="shared" si="2"/>
        <v>0</v>
      </c>
      <c r="F35" s="10">
        <f t="shared" si="4"/>
        <v>45190</v>
      </c>
      <c r="G35" s="10">
        <f t="shared" si="5"/>
        <v>50520.019846234449</v>
      </c>
      <c r="H35" s="10">
        <f t="shared" si="3"/>
        <v>50520.019846234449</v>
      </c>
    </row>
    <row r="36" spans="1:8" x14ac:dyDescent="0.2">
      <c r="A36">
        <v>35</v>
      </c>
      <c r="B36" s="10">
        <f t="shared" si="0"/>
        <v>1435</v>
      </c>
      <c r="C36">
        <f t="shared" si="1"/>
        <v>0</v>
      </c>
      <c r="D36">
        <f>COUNTIFS($A$2:A36, "&gt;=" &amp; (A36-LoanMonths+1), $C$2:C36, 1)</f>
        <v>0</v>
      </c>
      <c r="E36" s="10">
        <f t="shared" si="2"/>
        <v>0</v>
      </c>
      <c r="F36" s="10">
        <f t="shared" si="4"/>
        <v>46625</v>
      </c>
      <c r="G36" s="10">
        <f t="shared" si="5"/>
        <v>52289.300008290949</v>
      </c>
      <c r="H36" s="10">
        <f t="shared" si="3"/>
        <v>52289.300008290949</v>
      </c>
    </row>
    <row r="37" spans="1:8" x14ac:dyDescent="0.2">
      <c r="A37">
        <v>36</v>
      </c>
      <c r="B37" s="10">
        <f t="shared" si="0"/>
        <v>1435</v>
      </c>
      <c r="C37">
        <f t="shared" si="1"/>
        <v>0</v>
      </c>
      <c r="D37">
        <f>COUNTIFS($A$2:A37, "&gt;=" &amp; (A37-LoanMonths+1), $C$2:C37, 1)</f>
        <v>0</v>
      </c>
      <c r="E37" s="10">
        <f t="shared" si="2"/>
        <v>0</v>
      </c>
      <c r="F37" s="10">
        <f t="shared" si="4"/>
        <v>48060</v>
      </c>
      <c r="G37" s="10">
        <f t="shared" si="5"/>
        <v>54069.963772183153</v>
      </c>
      <c r="H37" s="10">
        <f t="shared" si="3"/>
        <v>54069.963772183153</v>
      </c>
    </row>
    <row r="38" spans="1:8" x14ac:dyDescent="0.2">
      <c r="A38">
        <v>37</v>
      </c>
      <c r="B38" s="10">
        <f t="shared" si="0"/>
        <v>1440</v>
      </c>
      <c r="C38">
        <f t="shared" si="1"/>
        <v>0</v>
      </c>
      <c r="D38">
        <f>COUNTIFS($A$2:A38, "&gt;=" &amp; (A38-LoanMonths+1), $C$2:C38, 1)</f>
        <v>0</v>
      </c>
      <c r="E38" s="10">
        <f t="shared" si="2"/>
        <v>0</v>
      </c>
      <c r="F38" s="10">
        <f t="shared" si="4"/>
        <v>49500</v>
      </c>
      <c r="G38" s="10">
        <f t="shared" si="5"/>
        <v>55867.116550498577</v>
      </c>
      <c r="H38" s="10">
        <f t="shared" si="3"/>
        <v>55867.116550498577</v>
      </c>
    </row>
    <row r="39" spans="1:8" x14ac:dyDescent="0.2">
      <c r="A39">
        <v>38</v>
      </c>
      <c r="B39" s="10">
        <f t="shared" si="0"/>
        <v>1440</v>
      </c>
      <c r="C39">
        <f t="shared" si="1"/>
        <v>0</v>
      </c>
      <c r="D39">
        <f>COUNTIFS($A$2:A39, "&gt;=" &amp; (A39-LoanMonths+1), $C$2:C39, 1)</f>
        <v>0</v>
      </c>
      <c r="E39" s="10">
        <f t="shared" si="2"/>
        <v>0</v>
      </c>
      <c r="F39" s="10">
        <f t="shared" si="4"/>
        <v>50940</v>
      </c>
      <c r="G39" s="10">
        <f t="shared" si="5"/>
        <v>57675.832263901961</v>
      </c>
      <c r="H39" s="10">
        <f t="shared" si="3"/>
        <v>57675.832263901961</v>
      </c>
    </row>
    <row r="40" spans="1:8" x14ac:dyDescent="0.2">
      <c r="A40">
        <v>39</v>
      </c>
      <c r="B40" s="10">
        <f t="shared" si="0"/>
        <v>1440</v>
      </c>
      <c r="C40">
        <f t="shared" si="1"/>
        <v>0</v>
      </c>
      <c r="D40">
        <f>COUNTIFS($A$2:A40, "&gt;=" &amp; (A40-LoanMonths+1), $C$2:C40, 1)</f>
        <v>0</v>
      </c>
      <c r="E40" s="10">
        <f t="shared" si="2"/>
        <v>0</v>
      </c>
      <c r="F40" s="10">
        <f t="shared" si="4"/>
        <v>52380</v>
      </c>
      <c r="G40" s="10">
        <f t="shared" si="5"/>
        <v>59496.185308665816</v>
      </c>
      <c r="H40" s="10">
        <f t="shared" si="3"/>
        <v>59496.185308665816</v>
      </c>
    </row>
    <row r="41" spans="1:8" x14ac:dyDescent="0.2">
      <c r="A41">
        <v>40</v>
      </c>
      <c r="B41" s="10">
        <f t="shared" si="0"/>
        <v>1440</v>
      </c>
      <c r="C41">
        <f t="shared" si="1"/>
        <v>0</v>
      </c>
      <c r="D41">
        <f>COUNTIFS($A$2:A41, "&gt;=" &amp; (A41-LoanMonths+1), $C$2:C41, 1)</f>
        <v>0</v>
      </c>
      <c r="E41" s="10">
        <f t="shared" si="2"/>
        <v>0</v>
      </c>
      <c r="F41" s="10">
        <f t="shared" si="4"/>
        <v>53820</v>
      </c>
      <c r="G41" s="10">
        <f t="shared" si="5"/>
        <v>61328.250559730521</v>
      </c>
      <c r="H41" s="10">
        <f t="shared" si="3"/>
        <v>61328.250559730521</v>
      </c>
    </row>
    <row r="42" spans="1:8" x14ac:dyDescent="0.2">
      <c r="A42">
        <v>41</v>
      </c>
      <c r="B42" s="10">
        <f t="shared" si="0"/>
        <v>1440</v>
      </c>
      <c r="C42">
        <f t="shared" si="1"/>
        <v>0</v>
      </c>
      <c r="D42">
        <f>COUNTIFS($A$2:A42, "&gt;=" &amp; (A42-LoanMonths+1), $C$2:C42, 1)</f>
        <v>0</v>
      </c>
      <c r="E42" s="10">
        <f t="shared" si="2"/>
        <v>0</v>
      </c>
      <c r="F42" s="10">
        <f t="shared" si="4"/>
        <v>55260</v>
      </c>
      <c r="G42" s="10">
        <f t="shared" si="5"/>
        <v>63172.10337378407</v>
      </c>
      <c r="H42" s="10">
        <f t="shared" si="3"/>
        <v>63172.10337378407</v>
      </c>
    </row>
    <row r="43" spans="1:8" x14ac:dyDescent="0.2">
      <c r="A43">
        <v>42</v>
      </c>
      <c r="B43" s="10">
        <f t="shared" si="0"/>
        <v>1440</v>
      </c>
      <c r="C43">
        <f t="shared" si="1"/>
        <v>0</v>
      </c>
      <c r="D43">
        <f>COUNTIFS($A$2:A43, "&gt;=" &amp; (A43-LoanMonths+1), $C$2:C43, 1)</f>
        <v>0</v>
      </c>
      <c r="E43" s="10">
        <f t="shared" si="2"/>
        <v>0</v>
      </c>
      <c r="F43" s="10">
        <f t="shared" si="4"/>
        <v>56700</v>
      </c>
      <c r="G43" s="10">
        <f t="shared" si="5"/>
        <v>65027.819592361651</v>
      </c>
      <c r="H43" s="10">
        <f t="shared" si="3"/>
        <v>65027.819592361651</v>
      </c>
    </row>
    <row r="44" spans="1:8" x14ac:dyDescent="0.2">
      <c r="A44">
        <v>43</v>
      </c>
      <c r="B44" s="10">
        <f t="shared" si="0"/>
        <v>1440</v>
      </c>
      <c r="C44">
        <f t="shared" si="1"/>
        <v>0</v>
      </c>
      <c r="D44">
        <f>COUNTIFS($A$2:A44, "&gt;=" &amp; (A44-LoanMonths+1), $C$2:C44, 1)</f>
        <v>0</v>
      </c>
      <c r="E44" s="10">
        <f t="shared" si="2"/>
        <v>0</v>
      </c>
      <c r="F44" s="10">
        <f t="shared" si="4"/>
        <v>58140</v>
      </c>
      <c r="G44" s="10">
        <f t="shared" si="5"/>
        <v>66895.475544965186</v>
      </c>
      <c r="H44" s="10">
        <f t="shared" si="3"/>
        <v>66895.475544965186</v>
      </c>
    </row>
    <row r="45" spans="1:8" x14ac:dyDescent="0.2">
      <c r="A45">
        <v>44</v>
      </c>
      <c r="B45" s="10">
        <f t="shared" si="0"/>
        <v>1440</v>
      </c>
      <c r="C45">
        <f t="shared" si="1"/>
        <v>0</v>
      </c>
      <c r="D45">
        <f>COUNTIFS($A$2:A45, "&gt;=" &amp; (A45-LoanMonths+1), $C$2:C45, 1)</f>
        <v>0</v>
      </c>
      <c r="E45" s="10">
        <f t="shared" si="2"/>
        <v>0</v>
      </c>
      <c r="F45" s="10">
        <f t="shared" si="4"/>
        <v>59580</v>
      </c>
      <c r="G45" s="10">
        <f t="shared" si="5"/>
        <v>68775.148052202901</v>
      </c>
      <c r="H45" s="10">
        <f t="shared" si="3"/>
        <v>68775.148052202901</v>
      </c>
    </row>
    <row r="46" spans="1:8" x14ac:dyDescent="0.2">
      <c r="A46">
        <v>45</v>
      </c>
      <c r="B46" s="10">
        <f t="shared" si="0"/>
        <v>1440</v>
      </c>
      <c r="C46">
        <f t="shared" si="1"/>
        <v>0</v>
      </c>
      <c r="D46">
        <f>COUNTIFS($A$2:A46, "&gt;=" &amp; (A46-LoanMonths+1), $C$2:C46, 1)</f>
        <v>0</v>
      </c>
      <c r="E46" s="10">
        <f t="shared" si="2"/>
        <v>0</v>
      </c>
      <c r="F46" s="10">
        <f t="shared" si="4"/>
        <v>61020</v>
      </c>
      <c r="G46" s="10">
        <f t="shared" si="5"/>
        <v>70666.914428949123</v>
      </c>
      <c r="H46" s="10">
        <f t="shared" si="3"/>
        <v>70666.914428949123</v>
      </c>
    </row>
    <row r="47" spans="1:8" x14ac:dyDescent="0.2">
      <c r="A47">
        <v>46</v>
      </c>
      <c r="B47" s="10">
        <f t="shared" si="0"/>
        <v>1440</v>
      </c>
      <c r="C47">
        <f t="shared" si="1"/>
        <v>0</v>
      </c>
      <c r="D47">
        <f>COUNTIFS($A$2:A47, "&gt;=" &amp; (A47-LoanMonths+1), $C$2:C47, 1)</f>
        <v>0</v>
      </c>
      <c r="E47" s="10">
        <f t="shared" si="2"/>
        <v>0</v>
      </c>
      <c r="F47" s="10">
        <f t="shared" si="4"/>
        <v>62460</v>
      </c>
      <c r="G47" s="10">
        <f t="shared" si="5"/>
        <v>72570.852487524418</v>
      </c>
      <c r="H47" s="10">
        <f t="shared" si="3"/>
        <v>72570.852487524418</v>
      </c>
    </row>
    <row r="48" spans="1:8" x14ac:dyDescent="0.2">
      <c r="A48">
        <v>47</v>
      </c>
      <c r="B48" s="10">
        <f t="shared" si="0"/>
        <v>1440</v>
      </c>
      <c r="C48">
        <f t="shared" si="1"/>
        <v>0</v>
      </c>
      <c r="D48">
        <f>COUNTIFS($A$2:A48, "&gt;=" &amp; (A48-LoanMonths+1), $C$2:C48, 1)</f>
        <v>0</v>
      </c>
      <c r="E48" s="10">
        <f t="shared" si="2"/>
        <v>0</v>
      </c>
      <c r="F48" s="10">
        <f t="shared" si="4"/>
        <v>63900</v>
      </c>
      <c r="G48" s="10">
        <f t="shared" si="5"/>
        <v>74487.040540896167</v>
      </c>
      <c r="H48" s="10">
        <f t="shared" si="3"/>
        <v>74487.040540896167</v>
      </c>
    </row>
    <row r="49" spans="1:8" x14ac:dyDescent="0.2">
      <c r="A49">
        <v>48</v>
      </c>
      <c r="B49" s="10">
        <f t="shared" si="0"/>
        <v>1440</v>
      </c>
      <c r="C49">
        <f t="shared" si="1"/>
        <v>0</v>
      </c>
      <c r="D49">
        <f>COUNTIFS($A$2:A49, "&gt;=" &amp; (A49-LoanMonths+1), $C$2:C49, 1)</f>
        <v>0</v>
      </c>
      <c r="E49" s="10">
        <f t="shared" si="2"/>
        <v>0</v>
      </c>
      <c r="F49" s="10">
        <f t="shared" si="4"/>
        <v>65340</v>
      </c>
      <c r="G49" s="10">
        <f t="shared" si="5"/>
        <v>76415.557405899744</v>
      </c>
      <c r="H49" s="10">
        <f t="shared" si="3"/>
        <v>76415.557405899744</v>
      </c>
    </row>
    <row r="50" spans="1:8" x14ac:dyDescent="0.2">
      <c r="A50">
        <v>49</v>
      </c>
      <c r="B50" s="10">
        <f t="shared" si="0"/>
        <v>1600</v>
      </c>
      <c r="C50">
        <f t="shared" si="1"/>
        <v>0</v>
      </c>
      <c r="D50">
        <f>COUNTIFS($A$2:A50, "&gt;=" &amp; (A50-LoanMonths+1), $C$2:C50, 1)</f>
        <v>0</v>
      </c>
      <c r="E50" s="10">
        <f t="shared" si="2"/>
        <v>0</v>
      </c>
      <c r="F50" s="10">
        <f t="shared" si="4"/>
        <v>66940</v>
      </c>
      <c r="G50" s="10">
        <f t="shared" si="5"/>
        <v>78517.511851298012</v>
      </c>
      <c r="H50" s="10">
        <f t="shared" si="3"/>
        <v>78517.511851298012</v>
      </c>
    </row>
    <row r="51" spans="1:8" x14ac:dyDescent="0.2">
      <c r="A51">
        <v>50</v>
      </c>
      <c r="B51" s="10">
        <f t="shared" si="0"/>
        <v>1600</v>
      </c>
      <c r="C51">
        <f t="shared" si="1"/>
        <v>0</v>
      </c>
      <c r="D51">
        <f>COUNTIFS($A$2:A51, "&gt;=" &amp; (A51-LoanMonths+1), $C$2:C51, 1)</f>
        <v>0</v>
      </c>
      <c r="E51" s="10">
        <f t="shared" si="2"/>
        <v>0</v>
      </c>
      <c r="F51" s="10">
        <f t="shared" si="4"/>
        <v>68540</v>
      </c>
      <c r="G51" s="10">
        <f t="shared" si="5"/>
        <v>80632.990334887814</v>
      </c>
      <c r="H51" s="10">
        <f t="shared" si="3"/>
        <v>80632.990334887814</v>
      </c>
    </row>
    <row r="52" spans="1:8" x14ac:dyDescent="0.2">
      <c r="A52">
        <v>51</v>
      </c>
      <c r="B52" s="10">
        <f t="shared" si="0"/>
        <v>1600</v>
      </c>
      <c r="C52">
        <f t="shared" si="1"/>
        <v>0</v>
      </c>
      <c r="D52">
        <f>COUNTIFS($A$2:A52, "&gt;=" &amp; (A52-LoanMonths+1), $C$2:C52, 1)</f>
        <v>0</v>
      </c>
      <c r="E52" s="10">
        <f t="shared" si="2"/>
        <v>0</v>
      </c>
      <c r="F52" s="10">
        <f t="shared" si="4"/>
        <v>70140</v>
      </c>
      <c r="G52" s="10">
        <f t="shared" si="5"/>
        <v>82762.079870738104</v>
      </c>
      <c r="H52" s="10">
        <f t="shared" si="3"/>
        <v>82762.079870738104</v>
      </c>
    </row>
    <row r="53" spans="1:8" x14ac:dyDescent="0.2">
      <c r="A53">
        <v>52</v>
      </c>
      <c r="B53" s="10">
        <f t="shared" si="0"/>
        <v>1600</v>
      </c>
      <c r="C53">
        <f t="shared" si="1"/>
        <v>0</v>
      </c>
      <c r="D53">
        <f>COUNTIFS($A$2:A53, "&gt;=" &amp; (A53-LoanMonths+1), $C$2:C53, 1)</f>
        <v>0</v>
      </c>
      <c r="E53" s="10">
        <f t="shared" si="2"/>
        <v>0</v>
      </c>
      <c r="F53" s="10">
        <f t="shared" si="4"/>
        <v>71740</v>
      </c>
      <c r="G53" s="10">
        <f t="shared" si="5"/>
        <v>84904.868032768951</v>
      </c>
      <c r="H53" s="10">
        <f t="shared" si="3"/>
        <v>84904.868032768951</v>
      </c>
    </row>
    <row r="54" spans="1:8" x14ac:dyDescent="0.2">
      <c r="A54">
        <v>53</v>
      </c>
      <c r="B54" s="10">
        <f t="shared" si="0"/>
        <v>1600</v>
      </c>
      <c r="C54">
        <f t="shared" si="1"/>
        <v>0</v>
      </c>
      <c r="D54">
        <f>COUNTIFS($A$2:A54, "&gt;=" &amp; (A54-LoanMonths+1), $C$2:C54, 1)</f>
        <v>0</v>
      </c>
      <c r="E54" s="10">
        <f t="shared" si="2"/>
        <v>0</v>
      </c>
      <c r="F54" s="10">
        <f t="shared" si="4"/>
        <v>73340</v>
      </c>
      <c r="G54" s="10">
        <f t="shared" si="5"/>
        <v>87061.442958353655</v>
      </c>
      <c r="H54" s="10">
        <f t="shared" si="3"/>
        <v>87061.442958353655</v>
      </c>
    </row>
    <row r="55" spans="1:8" x14ac:dyDescent="0.2">
      <c r="A55">
        <v>54</v>
      </c>
      <c r="B55" s="10">
        <f t="shared" si="0"/>
        <v>1600</v>
      </c>
      <c r="C55">
        <f t="shared" si="1"/>
        <v>0</v>
      </c>
      <c r="D55">
        <f>COUNTIFS($A$2:A55, "&gt;=" &amp; (A55-LoanMonths+1), $C$2:C55, 1)</f>
        <v>0</v>
      </c>
      <c r="E55" s="10">
        <f t="shared" si="2"/>
        <v>0</v>
      </c>
      <c r="F55" s="10">
        <f t="shared" si="4"/>
        <v>74940</v>
      </c>
      <c r="G55" s="10">
        <f t="shared" si="5"/>
        <v>89231.893351944047</v>
      </c>
      <c r="H55" s="10">
        <f t="shared" si="3"/>
        <v>89231.893351944047</v>
      </c>
    </row>
    <row r="56" spans="1:8" x14ac:dyDescent="0.2">
      <c r="A56">
        <v>55</v>
      </c>
      <c r="B56" s="10">
        <f t="shared" si="0"/>
        <v>1600</v>
      </c>
      <c r="C56">
        <f t="shared" si="1"/>
        <v>0</v>
      </c>
      <c r="D56">
        <f>COUNTIFS($A$2:A56, "&gt;=" &amp; (A56-LoanMonths+1), $C$2:C56, 1)</f>
        <v>0</v>
      </c>
      <c r="E56" s="10">
        <f t="shared" si="2"/>
        <v>0</v>
      </c>
      <c r="F56" s="10">
        <f t="shared" si="4"/>
        <v>76540</v>
      </c>
      <c r="G56" s="10">
        <f t="shared" si="5"/>
        <v>91416.308488719078</v>
      </c>
      <c r="H56" s="10">
        <f t="shared" si="3"/>
        <v>91416.308488719078</v>
      </c>
    </row>
    <row r="57" spans="1:8" x14ac:dyDescent="0.2">
      <c r="A57">
        <v>56</v>
      </c>
      <c r="B57" s="10">
        <f t="shared" si="0"/>
        <v>1600</v>
      </c>
      <c r="C57">
        <f t="shared" si="1"/>
        <v>0</v>
      </c>
      <c r="D57">
        <f>COUNTIFS($A$2:A57, "&gt;=" &amp; (A57-LoanMonths+1), $C$2:C57, 1)</f>
        <v>0</v>
      </c>
      <c r="E57" s="10">
        <f t="shared" si="2"/>
        <v>0</v>
      </c>
      <c r="F57" s="10">
        <f t="shared" si="4"/>
        <v>78140</v>
      </c>
      <c r="G57" s="10">
        <f t="shared" si="5"/>
        <v>93614.778218256863</v>
      </c>
      <c r="H57" s="10">
        <f t="shared" si="3"/>
        <v>93614.778218256863</v>
      </c>
    </row>
    <row r="58" spans="1:8" x14ac:dyDescent="0.2">
      <c r="A58">
        <v>57</v>
      </c>
      <c r="B58" s="10">
        <f t="shared" si="0"/>
        <v>1600</v>
      </c>
      <c r="C58">
        <f t="shared" si="1"/>
        <v>0</v>
      </c>
      <c r="D58">
        <f>COUNTIFS($A$2:A58, "&gt;=" &amp; (A58-LoanMonths+1), $C$2:C58, 1)</f>
        <v>0</v>
      </c>
      <c r="E58" s="10">
        <f t="shared" si="2"/>
        <v>0</v>
      </c>
      <c r="F58" s="10">
        <f t="shared" si="4"/>
        <v>79740</v>
      </c>
      <c r="G58" s="10">
        <f t="shared" si="5"/>
        <v>95827.39296823043</v>
      </c>
      <c r="H58" s="10">
        <f t="shared" si="3"/>
        <v>95827.39296823043</v>
      </c>
    </row>
    <row r="59" spans="1:8" x14ac:dyDescent="0.2">
      <c r="A59">
        <v>58</v>
      </c>
      <c r="B59" s="10">
        <f t="shared" si="0"/>
        <v>1600</v>
      </c>
      <c r="C59">
        <f t="shared" si="1"/>
        <v>0</v>
      </c>
      <c r="D59">
        <f>COUNTIFS($A$2:A59, "&gt;=" &amp; (A59-LoanMonths+1), $C$2:C59, 1)</f>
        <v>0</v>
      </c>
      <c r="E59" s="10">
        <f t="shared" si="2"/>
        <v>0</v>
      </c>
      <c r="F59" s="10">
        <f t="shared" si="4"/>
        <v>81340</v>
      </c>
      <c r="G59" s="10">
        <f t="shared" si="5"/>
        <v>98054.243748127163</v>
      </c>
      <c r="H59" s="10">
        <f t="shared" si="3"/>
        <v>98054.243748127163</v>
      </c>
    </row>
    <row r="60" spans="1:8" x14ac:dyDescent="0.2">
      <c r="A60">
        <v>59</v>
      </c>
      <c r="B60" s="10">
        <f t="shared" si="0"/>
        <v>1600</v>
      </c>
      <c r="C60">
        <f t="shared" si="1"/>
        <v>0</v>
      </c>
      <c r="D60">
        <f>COUNTIFS($A$2:A60, "&gt;=" &amp; (A60-LoanMonths+1), $C$2:C60, 1)</f>
        <v>0</v>
      </c>
      <c r="E60" s="10">
        <f t="shared" si="2"/>
        <v>0</v>
      </c>
      <c r="F60" s="10">
        <f t="shared" si="4"/>
        <v>82940</v>
      </c>
      <c r="G60" s="10">
        <f t="shared" si="5"/>
        <v>100295.42215299224</v>
      </c>
      <c r="H60" s="10">
        <f t="shared" si="3"/>
        <v>100295.42215299224</v>
      </c>
    </row>
    <row r="61" spans="1:8" x14ac:dyDescent="0.2">
      <c r="A61">
        <v>60</v>
      </c>
      <c r="B61" s="10">
        <f t="shared" si="0"/>
        <v>1600</v>
      </c>
      <c r="C61">
        <f t="shared" si="1"/>
        <v>0</v>
      </c>
      <c r="D61">
        <f>COUNTIFS($A$2:A61, "&gt;=" &amp; (A61-LoanMonths+1), $C$2:C61, 1)</f>
        <v>0</v>
      </c>
      <c r="E61" s="10">
        <f t="shared" si="2"/>
        <v>0</v>
      </c>
      <c r="F61" s="10">
        <f t="shared" si="4"/>
        <v>84540</v>
      </c>
      <c r="G61" s="10">
        <f t="shared" si="5"/>
        <v>102551.02036719609</v>
      </c>
      <c r="H61" s="10">
        <f t="shared" si="3"/>
        <v>102551.02036719609</v>
      </c>
    </row>
    <row r="62" spans="1:8" x14ac:dyDescent="0.2">
      <c r="A62">
        <v>61</v>
      </c>
      <c r="B62" s="10">
        <f t="shared" si="0"/>
        <v>2110</v>
      </c>
      <c r="C62">
        <f t="shared" si="1"/>
        <v>0</v>
      </c>
      <c r="D62">
        <f>COUNTIFS($A$2:A62, "&gt;=" &amp; (A62-LoanMonths+1), $C$2:C62, 1)</f>
        <v>0</v>
      </c>
      <c r="E62" s="10">
        <f t="shared" si="2"/>
        <v>0</v>
      </c>
      <c r="F62" s="10">
        <f t="shared" si="4"/>
        <v>86650</v>
      </c>
      <c r="G62" s="10">
        <f t="shared" si="5"/>
        <v>105334.41252358232</v>
      </c>
      <c r="H62" s="10">
        <f t="shared" si="3"/>
        <v>105334.41252358232</v>
      </c>
    </row>
    <row r="63" spans="1:8" x14ac:dyDescent="0.2">
      <c r="A63">
        <v>62</v>
      </c>
      <c r="B63" s="10">
        <f t="shared" si="0"/>
        <v>2110</v>
      </c>
      <c r="C63">
        <f t="shared" si="1"/>
        <v>0</v>
      </c>
      <c r="D63">
        <f>COUNTIFS($A$2:A63, "&gt;=" &amp; (A63-LoanMonths+1), $C$2:C63, 1)</f>
        <v>0</v>
      </c>
      <c r="E63" s="10">
        <f t="shared" si="2"/>
        <v>0</v>
      </c>
      <c r="F63" s="10">
        <f t="shared" si="4"/>
        <v>88760</v>
      </c>
      <c r="G63" s="10">
        <f t="shared" si="5"/>
        <v>108135.71310891067</v>
      </c>
      <c r="H63" s="10">
        <f t="shared" si="3"/>
        <v>108135.71310891067</v>
      </c>
    </row>
    <row r="64" spans="1:8" x14ac:dyDescent="0.2">
      <c r="A64">
        <v>63</v>
      </c>
      <c r="B64" s="10">
        <f t="shared" si="0"/>
        <v>2110</v>
      </c>
      <c r="C64">
        <f t="shared" si="1"/>
        <v>0</v>
      </c>
      <c r="D64">
        <f>COUNTIFS($A$2:A64, "&gt;=" &amp; (A64-LoanMonths+1), $C$2:C64, 1)</f>
        <v>0</v>
      </c>
      <c r="E64" s="10">
        <f t="shared" si="2"/>
        <v>0</v>
      </c>
      <c r="F64" s="10">
        <f t="shared" si="4"/>
        <v>90870</v>
      </c>
      <c r="G64" s="10">
        <f t="shared" si="5"/>
        <v>110955.0373465522</v>
      </c>
      <c r="H64" s="10">
        <f t="shared" si="3"/>
        <v>110955.0373465522</v>
      </c>
    </row>
    <row r="65" spans="1:8" x14ac:dyDescent="0.2">
      <c r="A65">
        <v>64</v>
      </c>
      <c r="B65" s="10">
        <f t="shared" si="0"/>
        <v>2110</v>
      </c>
      <c r="C65">
        <f t="shared" si="1"/>
        <v>0</v>
      </c>
      <c r="D65">
        <f>COUNTIFS($A$2:A65, "&gt;=" &amp; (A65-LoanMonths+1), $C$2:C65, 1)</f>
        <v>0</v>
      </c>
      <c r="E65" s="10">
        <f t="shared" si="2"/>
        <v>0</v>
      </c>
      <c r="F65" s="10">
        <f t="shared" si="4"/>
        <v>92980</v>
      </c>
      <c r="G65" s="10">
        <f t="shared" si="5"/>
        <v>113792.50120122857</v>
      </c>
      <c r="H65" s="10">
        <f t="shared" si="3"/>
        <v>113792.50120122857</v>
      </c>
    </row>
    <row r="66" spans="1:8" x14ac:dyDescent="0.2">
      <c r="A66">
        <v>65</v>
      </c>
      <c r="B66" s="10">
        <f t="shared" ref="B66:B129" si="6">VLOOKUP(A66, DepositTable, 2, TRUE)</f>
        <v>2110</v>
      </c>
      <c r="C66">
        <f t="shared" ref="C66:C129" si="7">IF(AND(A66&gt;=FirstWeddingMonth, MOD(A66-FirstWeddingMonth, WeddingInterval)=0, (A66-FirstWeddingMonth)/WeddingInterval &lt; KidsCount), 1, 0)</f>
        <v>0</v>
      </c>
      <c r="D66">
        <f>COUNTIFS($A$2:A66, "&gt;=" &amp; (A66-LoanMonths+1), $C$2:C66, 1)</f>
        <v>0</v>
      </c>
      <c r="E66" s="10">
        <f t="shared" ref="E66:E129" si="8">D66 * MonthlyPayment</f>
        <v>0</v>
      </c>
      <c r="F66" s="10">
        <f t="shared" si="4"/>
        <v>95090</v>
      </c>
      <c r="G66" s="10">
        <f t="shared" si="5"/>
        <v>116648.22138378199</v>
      </c>
      <c r="H66" s="10">
        <f t="shared" ref="H66:H129" si="9">G66 - E66</f>
        <v>116648.22138378199</v>
      </c>
    </row>
    <row r="67" spans="1:8" x14ac:dyDescent="0.2">
      <c r="A67">
        <v>66</v>
      </c>
      <c r="B67" s="10">
        <f t="shared" si="6"/>
        <v>2110</v>
      </c>
      <c r="C67">
        <f t="shared" si="7"/>
        <v>0</v>
      </c>
      <c r="D67">
        <f>COUNTIFS($A$2:A67, "&gt;=" &amp; (A67-LoanMonths+1), $C$2:C67, 1)</f>
        <v>0</v>
      </c>
      <c r="E67" s="10">
        <f t="shared" si="8"/>
        <v>0</v>
      </c>
      <c r="F67" s="10">
        <f t="shared" ref="F67:F130" si="10">F66 + B67</f>
        <v>97200</v>
      </c>
      <c r="G67" s="10">
        <f t="shared" ref="G67:G130" si="11">(H66 + B67) * (1 + MonthlyYield)</f>
        <v>119522.31535597569</v>
      </c>
      <c r="H67" s="10">
        <f t="shared" si="9"/>
        <v>119522.31535597569</v>
      </c>
    </row>
    <row r="68" spans="1:8" x14ac:dyDescent="0.2">
      <c r="A68">
        <v>67</v>
      </c>
      <c r="B68" s="10">
        <f t="shared" si="6"/>
        <v>2110</v>
      </c>
      <c r="C68">
        <f t="shared" si="7"/>
        <v>0</v>
      </c>
      <c r="D68">
        <f>COUNTIFS($A$2:A68, "&gt;=" &amp; (A68-LoanMonths+1), $C$2:C68, 1)</f>
        <v>0</v>
      </c>
      <c r="E68" s="10">
        <f t="shared" si="8"/>
        <v>0</v>
      </c>
      <c r="F68" s="10">
        <f t="shared" si="10"/>
        <v>99310</v>
      </c>
      <c r="G68" s="10">
        <f t="shared" si="11"/>
        <v>122414.90133532547</v>
      </c>
      <c r="H68" s="10">
        <f t="shared" si="9"/>
        <v>122414.90133532547</v>
      </c>
    </row>
    <row r="69" spans="1:8" x14ac:dyDescent="0.2">
      <c r="A69">
        <v>68</v>
      </c>
      <c r="B69" s="10">
        <f t="shared" si="6"/>
        <v>2110</v>
      </c>
      <c r="C69">
        <f t="shared" si="7"/>
        <v>0</v>
      </c>
      <c r="D69">
        <f>COUNTIFS($A$2:A69, "&gt;=" &amp; (A69-LoanMonths+1), $C$2:C69, 1)</f>
        <v>0</v>
      </c>
      <c r="E69" s="10">
        <f t="shared" si="8"/>
        <v>0</v>
      </c>
      <c r="F69" s="10">
        <f t="shared" si="10"/>
        <v>101420</v>
      </c>
      <c r="G69" s="10">
        <f t="shared" si="11"/>
        <v>125326.09829996216</v>
      </c>
      <c r="H69" s="10">
        <f t="shared" si="9"/>
        <v>125326.09829996216</v>
      </c>
    </row>
    <row r="70" spans="1:8" x14ac:dyDescent="0.2">
      <c r="A70">
        <v>69</v>
      </c>
      <c r="B70" s="10">
        <f t="shared" si="6"/>
        <v>2110</v>
      </c>
      <c r="C70">
        <f t="shared" si="7"/>
        <v>0</v>
      </c>
      <c r="D70">
        <f>COUNTIFS($A$2:A70, "&gt;=" &amp; (A70-LoanMonths+1), $C$2:C70, 1)</f>
        <v>0</v>
      </c>
      <c r="E70" s="10">
        <f t="shared" si="8"/>
        <v>0</v>
      </c>
      <c r="F70" s="10">
        <f t="shared" si="10"/>
        <v>103530</v>
      </c>
      <c r="G70" s="10">
        <f t="shared" si="11"/>
        <v>128256.02599352547</v>
      </c>
      <c r="H70" s="10">
        <f t="shared" si="9"/>
        <v>128256.02599352547</v>
      </c>
    </row>
    <row r="71" spans="1:8" x14ac:dyDescent="0.2">
      <c r="A71">
        <v>70</v>
      </c>
      <c r="B71" s="10">
        <f t="shared" si="6"/>
        <v>2110</v>
      </c>
      <c r="C71">
        <f t="shared" si="7"/>
        <v>0</v>
      </c>
      <c r="D71">
        <f>COUNTIFS($A$2:A71, "&gt;=" &amp; (A71-LoanMonths+1), $C$2:C71, 1)</f>
        <v>0</v>
      </c>
      <c r="E71" s="10">
        <f t="shared" si="8"/>
        <v>0</v>
      </c>
      <c r="F71" s="10">
        <f t="shared" si="10"/>
        <v>105640</v>
      </c>
      <c r="G71" s="10">
        <f t="shared" si="11"/>
        <v>131204.8049300893</v>
      </c>
      <c r="H71" s="10">
        <f t="shared" si="9"/>
        <v>131204.8049300893</v>
      </c>
    </row>
    <row r="72" spans="1:8" x14ac:dyDescent="0.2">
      <c r="A72">
        <v>71</v>
      </c>
      <c r="B72" s="10">
        <f t="shared" si="6"/>
        <v>2110</v>
      </c>
      <c r="C72">
        <f t="shared" si="7"/>
        <v>0</v>
      </c>
      <c r="D72">
        <f>COUNTIFS($A$2:A72, "&gt;=" &amp; (A72-LoanMonths+1), $C$2:C72, 1)</f>
        <v>0</v>
      </c>
      <c r="E72" s="10">
        <f t="shared" si="8"/>
        <v>0</v>
      </c>
      <c r="F72" s="10">
        <f t="shared" si="10"/>
        <v>107750</v>
      </c>
      <c r="G72" s="10">
        <f t="shared" si="11"/>
        <v>134172.55639911874</v>
      </c>
      <c r="H72" s="10">
        <f t="shared" si="9"/>
        <v>134172.55639911874</v>
      </c>
    </row>
    <row r="73" spans="1:8" x14ac:dyDescent="0.2">
      <c r="A73">
        <v>72</v>
      </c>
      <c r="B73" s="10">
        <f t="shared" si="6"/>
        <v>2110</v>
      </c>
      <c r="C73">
        <f t="shared" si="7"/>
        <v>0</v>
      </c>
      <c r="D73">
        <f>COUNTIFS($A$2:A73, "&gt;=" &amp; (A73-LoanMonths+1), $C$2:C73, 1)</f>
        <v>0</v>
      </c>
      <c r="E73" s="10">
        <f t="shared" si="8"/>
        <v>0</v>
      </c>
      <c r="F73" s="10">
        <f t="shared" si="10"/>
        <v>109860</v>
      </c>
      <c r="G73" s="10">
        <f t="shared" si="11"/>
        <v>137159.40247045891</v>
      </c>
      <c r="H73" s="10">
        <f t="shared" si="9"/>
        <v>137159.40247045891</v>
      </c>
    </row>
    <row r="74" spans="1:8" x14ac:dyDescent="0.2">
      <c r="A74">
        <v>73</v>
      </c>
      <c r="B74" s="10">
        <f t="shared" si="6"/>
        <v>2110</v>
      </c>
      <c r="C74">
        <f t="shared" si="7"/>
        <v>0</v>
      </c>
      <c r="D74">
        <f>COUNTIFS($A$2:A74, "&gt;=" &amp; (A74-LoanMonths+1), $C$2:C74, 1)</f>
        <v>0</v>
      </c>
      <c r="E74" s="10">
        <f t="shared" si="8"/>
        <v>0</v>
      </c>
      <c r="F74" s="10">
        <f t="shared" si="10"/>
        <v>111970</v>
      </c>
      <c r="G74" s="10">
        <f t="shared" si="11"/>
        <v>140165.46599935603</v>
      </c>
      <c r="H74" s="10">
        <f t="shared" si="9"/>
        <v>140165.46599935603</v>
      </c>
    </row>
    <row r="75" spans="1:8" x14ac:dyDescent="0.2">
      <c r="A75">
        <v>74</v>
      </c>
      <c r="B75" s="10">
        <f t="shared" si="6"/>
        <v>2110</v>
      </c>
      <c r="C75">
        <f t="shared" si="7"/>
        <v>0</v>
      </c>
      <c r="D75">
        <f>COUNTIFS($A$2:A75, "&gt;=" &amp; (A75-LoanMonths+1), $C$2:C75, 1)</f>
        <v>0</v>
      </c>
      <c r="E75" s="10">
        <f t="shared" si="8"/>
        <v>0</v>
      </c>
      <c r="F75" s="10">
        <f t="shared" si="10"/>
        <v>114080</v>
      </c>
      <c r="G75" s="10">
        <f t="shared" si="11"/>
        <v>143190.87063151065</v>
      </c>
      <c r="H75" s="10">
        <f t="shared" si="9"/>
        <v>143190.87063151065</v>
      </c>
    </row>
    <row r="76" spans="1:8" x14ac:dyDescent="0.2">
      <c r="A76">
        <v>75</v>
      </c>
      <c r="B76" s="10">
        <f t="shared" si="6"/>
        <v>2110</v>
      </c>
      <c r="C76">
        <f t="shared" si="7"/>
        <v>0</v>
      </c>
      <c r="D76">
        <f>COUNTIFS($A$2:A76, "&gt;=" &amp; (A76-LoanMonths+1), $C$2:C76, 1)</f>
        <v>0</v>
      </c>
      <c r="E76" s="10">
        <f t="shared" si="8"/>
        <v>0</v>
      </c>
      <c r="F76" s="10">
        <f t="shared" si="10"/>
        <v>116190</v>
      </c>
      <c r="G76" s="10">
        <f t="shared" si="11"/>
        <v>146235.74080816351</v>
      </c>
      <c r="H76" s="10">
        <f t="shared" si="9"/>
        <v>146235.74080816351</v>
      </c>
    </row>
    <row r="77" spans="1:8" x14ac:dyDescent="0.2">
      <c r="A77">
        <v>76</v>
      </c>
      <c r="B77" s="10">
        <f t="shared" si="6"/>
        <v>2110</v>
      </c>
      <c r="C77">
        <f t="shared" si="7"/>
        <v>0</v>
      </c>
      <c r="D77">
        <f>COUNTIFS($A$2:A77, "&gt;=" &amp; (A77-LoanMonths+1), $C$2:C77, 1)</f>
        <v>0</v>
      </c>
      <c r="E77" s="10">
        <f t="shared" si="8"/>
        <v>0</v>
      </c>
      <c r="F77" s="10">
        <f t="shared" si="10"/>
        <v>118300</v>
      </c>
      <c r="G77" s="10">
        <f t="shared" si="11"/>
        <v>149300.20177121399</v>
      </c>
      <c r="H77" s="10">
        <f t="shared" si="9"/>
        <v>149300.20177121399</v>
      </c>
    </row>
    <row r="78" spans="1:8" x14ac:dyDescent="0.2">
      <c r="A78">
        <v>77</v>
      </c>
      <c r="B78" s="10">
        <f t="shared" si="6"/>
        <v>2110</v>
      </c>
      <c r="C78">
        <f t="shared" si="7"/>
        <v>0</v>
      </c>
      <c r="D78">
        <f>COUNTIFS($A$2:A78, "&gt;=" &amp; (A78-LoanMonths+1), $C$2:C78, 1)</f>
        <v>0</v>
      </c>
      <c r="E78" s="10">
        <f t="shared" si="8"/>
        <v>0</v>
      </c>
      <c r="F78" s="10">
        <f t="shared" si="10"/>
        <v>120410</v>
      </c>
      <c r="G78" s="10">
        <f t="shared" si="11"/>
        <v>152384.37956837169</v>
      </c>
      <c r="H78" s="10">
        <f t="shared" si="9"/>
        <v>152384.37956837169</v>
      </c>
    </row>
    <row r="79" spans="1:8" x14ac:dyDescent="0.2">
      <c r="A79">
        <v>78</v>
      </c>
      <c r="B79" s="10">
        <f t="shared" si="6"/>
        <v>2110</v>
      </c>
      <c r="C79">
        <f t="shared" si="7"/>
        <v>0</v>
      </c>
      <c r="D79">
        <f>COUNTIFS($A$2:A79, "&gt;=" &amp; (A79-LoanMonths+1), $C$2:C79, 1)</f>
        <v>0</v>
      </c>
      <c r="E79" s="10">
        <f t="shared" si="8"/>
        <v>0</v>
      </c>
      <c r="F79" s="10">
        <f t="shared" si="10"/>
        <v>122520</v>
      </c>
      <c r="G79" s="10">
        <f t="shared" si="11"/>
        <v>155488.40105834088</v>
      </c>
      <c r="H79" s="10">
        <f t="shared" si="9"/>
        <v>155488.40105834088</v>
      </c>
    </row>
    <row r="80" spans="1:8" x14ac:dyDescent="0.2">
      <c r="A80">
        <v>79</v>
      </c>
      <c r="B80" s="10">
        <f t="shared" si="6"/>
        <v>2110</v>
      </c>
      <c r="C80">
        <f t="shared" si="7"/>
        <v>0</v>
      </c>
      <c r="D80">
        <f>COUNTIFS($A$2:A80, "&gt;=" &amp; (A80-LoanMonths+1), $C$2:C80, 1)</f>
        <v>0</v>
      </c>
      <c r="E80" s="10">
        <f t="shared" si="8"/>
        <v>0</v>
      </c>
      <c r="F80" s="10">
        <f t="shared" si="10"/>
        <v>124630</v>
      </c>
      <c r="G80" s="10">
        <f t="shared" si="11"/>
        <v>158612.39391603865</v>
      </c>
      <c r="H80" s="10">
        <f t="shared" si="9"/>
        <v>158612.39391603865</v>
      </c>
    </row>
    <row r="81" spans="1:8" x14ac:dyDescent="0.2">
      <c r="A81">
        <v>80</v>
      </c>
      <c r="B81" s="10">
        <f t="shared" si="6"/>
        <v>2110</v>
      </c>
      <c r="C81">
        <f t="shared" si="7"/>
        <v>0</v>
      </c>
      <c r="D81">
        <f>COUNTIFS($A$2:A81, "&gt;=" &amp; (A81-LoanMonths+1), $C$2:C81, 1)</f>
        <v>0</v>
      </c>
      <c r="E81" s="10">
        <f t="shared" si="8"/>
        <v>0</v>
      </c>
      <c r="F81" s="10">
        <f t="shared" si="10"/>
        <v>126740</v>
      </c>
      <c r="G81" s="10">
        <f t="shared" si="11"/>
        <v>161756.48663784628</v>
      </c>
      <c r="H81" s="10">
        <f t="shared" si="9"/>
        <v>161756.48663784628</v>
      </c>
    </row>
    <row r="82" spans="1:8" x14ac:dyDescent="0.2">
      <c r="A82">
        <v>81</v>
      </c>
      <c r="B82" s="10">
        <f t="shared" si="6"/>
        <v>2110</v>
      </c>
      <c r="C82">
        <f t="shared" si="7"/>
        <v>0</v>
      </c>
      <c r="D82">
        <f>COUNTIFS($A$2:A82, "&gt;=" &amp; (A82-LoanMonths+1), $C$2:C82, 1)</f>
        <v>0</v>
      </c>
      <c r="E82" s="10">
        <f t="shared" si="8"/>
        <v>0</v>
      </c>
      <c r="F82" s="10">
        <f t="shared" si="10"/>
        <v>128850</v>
      </c>
      <c r="G82" s="10">
        <f t="shared" si="11"/>
        <v>164920.80854689467</v>
      </c>
      <c r="H82" s="10">
        <f t="shared" si="9"/>
        <v>164920.80854689467</v>
      </c>
    </row>
    <row r="83" spans="1:8" x14ac:dyDescent="0.2">
      <c r="A83">
        <v>82</v>
      </c>
      <c r="B83" s="10">
        <f t="shared" si="6"/>
        <v>2110</v>
      </c>
      <c r="C83">
        <f t="shared" si="7"/>
        <v>0</v>
      </c>
      <c r="D83">
        <f>COUNTIFS($A$2:A83, "&gt;=" &amp; (A83-LoanMonths+1), $C$2:C83, 1)</f>
        <v>0</v>
      </c>
      <c r="E83" s="10">
        <f t="shared" si="8"/>
        <v>0</v>
      </c>
      <c r="F83" s="10">
        <f t="shared" si="10"/>
        <v>130960</v>
      </c>
      <c r="G83" s="10">
        <f t="shared" si="11"/>
        <v>168105.48979838361</v>
      </c>
      <c r="H83" s="10">
        <f t="shared" si="9"/>
        <v>168105.48979838361</v>
      </c>
    </row>
    <row r="84" spans="1:8" x14ac:dyDescent="0.2">
      <c r="A84">
        <v>83</v>
      </c>
      <c r="B84" s="10">
        <f t="shared" si="6"/>
        <v>2110</v>
      </c>
      <c r="C84">
        <f t="shared" si="7"/>
        <v>0</v>
      </c>
      <c r="D84">
        <f>COUNTIFS($A$2:A84, "&gt;=" &amp; (A84-LoanMonths+1), $C$2:C84, 1)</f>
        <v>0</v>
      </c>
      <c r="E84" s="10">
        <f t="shared" si="8"/>
        <v>0</v>
      </c>
      <c r="F84" s="10">
        <f t="shared" si="10"/>
        <v>133070</v>
      </c>
      <c r="G84" s="10">
        <f t="shared" si="11"/>
        <v>171310.6613849354</v>
      </c>
      <c r="H84" s="10">
        <f t="shared" si="9"/>
        <v>171310.6613849354</v>
      </c>
    </row>
    <row r="85" spans="1:8" x14ac:dyDescent="0.2">
      <c r="A85">
        <v>84</v>
      </c>
      <c r="B85" s="10">
        <f t="shared" si="6"/>
        <v>2110</v>
      </c>
      <c r="C85">
        <f t="shared" si="7"/>
        <v>0</v>
      </c>
      <c r="D85">
        <f>COUNTIFS($A$2:A85, "&gt;=" &amp; (A85-LoanMonths+1), $C$2:C85, 1)</f>
        <v>0</v>
      </c>
      <c r="E85" s="10">
        <f t="shared" si="8"/>
        <v>0</v>
      </c>
      <c r="F85" s="10">
        <f t="shared" si="10"/>
        <v>135180</v>
      </c>
      <c r="G85" s="10">
        <f t="shared" si="11"/>
        <v>174536.45514198279</v>
      </c>
      <c r="H85" s="10">
        <f t="shared" si="9"/>
        <v>174536.45514198279</v>
      </c>
    </row>
    <row r="86" spans="1:8" x14ac:dyDescent="0.2">
      <c r="A86">
        <v>85</v>
      </c>
      <c r="B86" s="10">
        <f t="shared" si="6"/>
        <v>2110</v>
      </c>
      <c r="C86">
        <f t="shared" si="7"/>
        <v>0</v>
      </c>
      <c r="D86">
        <f>COUNTIFS($A$2:A86, "&gt;=" &amp; (A86-LoanMonths+1), $C$2:C86, 1)</f>
        <v>0</v>
      </c>
      <c r="E86" s="10">
        <f t="shared" si="8"/>
        <v>0</v>
      </c>
      <c r="F86" s="10">
        <f t="shared" si="10"/>
        <v>137290</v>
      </c>
      <c r="G86" s="10">
        <f t="shared" si="11"/>
        <v>177783.00375319168</v>
      </c>
      <c r="H86" s="10">
        <f t="shared" si="9"/>
        <v>177783.00375319168</v>
      </c>
    </row>
    <row r="87" spans="1:8" x14ac:dyDescent="0.2">
      <c r="A87">
        <v>86</v>
      </c>
      <c r="B87" s="10">
        <f t="shared" si="6"/>
        <v>2110</v>
      </c>
      <c r="C87">
        <f t="shared" si="7"/>
        <v>0</v>
      </c>
      <c r="D87">
        <f>COUNTIFS($A$2:A87, "&gt;=" &amp; (A87-LoanMonths+1), $C$2:C87, 1)</f>
        <v>0</v>
      </c>
      <c r="E87" s="10">
        <f t="shared" si="8"/>
        <v>0</v>
      </c>
      <c r="F87" s="10">
        <f t="shared" si="10"/>
        <v>139400</v>
      </c>
      <c r="G87" s="10">
        <f t="shared" si="11"/>
        <v>181050.44075591868</v>
      </c>
      <c r="H87" s="10">
        <f t="shared" si="9"/>
        <v>181050.44075591868</v>
      </c>
    </row>
    <row r="88" spans="1:8" x14ac:dyDescent="0.2">
      <c r="A88">
        <v>87</v>
      </c>
      <c r="B88" s="10">
        <f t="shared" si="6"/>
        <v>2110</v>
      </c>
      <c r="C88">
        <f t="shared" si="7"/>
        <v>0</v>
      </c>
      <c r="D88">
        <f>COUNTIFS($A$2:A88, "&gt;=" &amp; (A88-LoanMonths+1), $C$2:C88, 1)</f>
        <v>0</v>
      </c>
      <c r="E88" s="10">
        <f t="shared" si="8"/>
        <v>0</v>
      </c>
      <c r="F88" s="10">
        <f t="shared" si="10"/>
        <v>141510</v>
      </c>
      <c r="G88" s="10">
        <f t="shared" si="11"/>
        <v>184338.90054670375</v>
      </c>
      <c r="H88" s="10">
        <f t="shared" si="9"/>
        <v>184338.90054670375</v>
      </c>
    </row>
    <row r="89" spans="1:8" x14ac:dyDescent="0.2">
      <c r="A89">
        <v>88</v>
      </c>
      <c r="B89" s="10">
        <f t="shared" si="6"/>
        <v>2110</v>
      </c>
      <c r="C89">
        <f t="shared" si="7"/>
        <v>0</v>
      </c>
      <c r="D89">
        <f>COUNTIFS($A$2:A89, "&gt;=" &amp; (A89-LoanMonths+1), $C$2:C89, 1)</f>
        <v>0</v>
      </c>
      <c r="E89" s="10">
        <f t="shared" si="8"/>
        <v>0</v>
      </c>
      <c r="F89" s="10">
        <f t="shared" si="10"/>
        <v>143620</v>
      </c>
      <c r="G89" s="10">
        <f t="shared" si="11"/>
        <v>187648.51838679827</v>
      </c>
      <c r="H89" s="10">
        <f t="shared" si="9"/>
        <v>187648.51838679827</v>
      </c>
    </row>
    <row r="90" spans="1:8" x14ac:dyDescent="0.2">
      <c r="A90">
        <v>89</v>
      </c>
      <c r="B90" s="10">
        <f t="shared" si="6"/>
        <v>2110</v>
      </c>
      <c r="C90">
        <f t="shared" si="7"/>
        <v>0</v>
      </c>
      <c r="D90">
        <f>COUNTIFS($A$2:A90, "&gt;=" &amp; (A90-LoanMonths+1), $C$2:C90, 1)</f>
        <v>0</v>
      </c>
      <c r="E90" s="10">
        <f t="shared" si="8"/>
        <v>0</v>
      </c>
      <c r="F90" s="10">
        <f t="shared" si="10"/>
        <v>145730</v>
      </c>
      <c r="G90" s="10">
        <f t="shared" si="11"/>
        <v>190979.43040772856</v>
      </c>
      <c r="H90" s="10">
        <f t="shared" si="9"/>
        <v>190979.43040772856</v>
      </c>
    </row>
    <row r="91" spans="1:8" x14ac:dyDescent="0.2">
      <c r="A91">
        <v>90</v>
      </c>
      <c r="B91" s="10">
        <f t="shared" si="6"/>
        <v>2110</v>
      </c>
      <c r="C91">
        <f t="shared" si="7"/>
        <v>0</v>
      </c>
      <c r="D91">
        <f>COUNTIFS($A$2:A91, "&gt;=" &amp; (A91-LoanMonths+1), $C$2:C91, 1)</f>
        <v>0</v>
      </c>
      <c r="E91" s="10">
        <f t="shared" si="8"/>
        <v>0</v>
      </c>
      <c r="F91" s="10">
        <f t="shared" si="10"/>
        <v>147840</v>
      </c>
      <c r="G91" s="10">
        <f t="shared" si="11"/>
        <v>194331.77361689531</v>
      </c>
      <c r="H91" s="10">
        <f t="shared" si="9"/>
        <v>194331.77361689531</v>
      </c>
    </row>
    <row r="92" spans="1:8" x14ac:dyDescent="0.2">
      <c r="A92">
        <v>91</v>
      </c>
      <c r="B92" s="10">
        <f t="shared" si="6"/>
        <v>2110</v>
      </c>
      <c r="C92">
        <f t="shared" si="7"/>
        <v>0</v>
      </c>
      <c r="D92">
        <f>COUNTIFS($A$2:A92, "&gt;=" &amp; (A92-LoanMonths+1), $C$2:C92, 1)</f>
        <v>0</v>
      </c>
      <c r="E92" s="10">
        <f t="shared" si="8"/>
        <v>0</v>
      </c>
      <c r="F92" s="10">
        <f t="shared" si="10"/>
        <v>149950</v>
      </c>
      <c r="G92" s="10">
        <f t="shared" si="11"/>
        <v>197705.68590320888</v>
      </c>
      <c r="H92" s="10">
        <f t="shared" si="9"/>
        <v>197705.68590320888</v>
      </c>
    </row>
    <row r="93" spans="1:8" x14ac:dyDescent="0.2">
      <c r="A93">
        <v>92</v>
      </c>
      <c r="B93" s="10">
        <f t="shared" si="6"/>
        <v>2110</v>
      </c>
      <c r="C93">
        <f t="shared" si="7"/>
        <v>0</v>
      </c>
      <c r="D93">
        <f>COUNTIFS($A$2:A93, "&gt;=" &amp; (A93-LoanMonths+1), $C$2:C93, 1)</f>
        <v>0</v>
      </c>
      <c r="E93" s="10">
        <f t="shared" si="8"/>
        <v>0</v>
      </c>
      <c r="F93" s="10">
        <f t="shared" si="10"/>
        <v>152060</v>
      </c>
      <c r="G93" s="10">
        <f t="shared" si="11"/>
        <v>201101.30604276111</v>
      </c>
      <c r="H93" s="10">
        <f t="shared" si="9"/>
        <v>201101.30604276111</v>
      </c>
    </row>
    <row r="94" spans="1:8" x14ac:dyDescent="0.2">
      <c r="A94">
        <v>93</v>
      </c>
      <c r="B94" s="10">
        <f t="shared" si="6"/>
        <v>2110</v>
      </c>
      <c r="C94">
        <f t="shared" si="7"/>
        <v>0</v>
      </c>
      <c r="D94">
        <f>COUNTIFS($A$2:A94, "&gt;=" &amp; (A94-LoanMonths+1), $C$2:C94, 1)</f>
        <v>0</v>
      </c>
      <c r="E94" s="10">
        <f t="shared" si="8"/>
        <v>0</v>
      </c>
      <c r="F94" s="10">
        <f t="shared" si="10"/>
        <v>154170</v>
      </c>
      <c r="G94" s="10">
        <f t="shared" si="11"/>
        <v>204518.77370453335</v>
      </c>
      <c r="H94" s="10">
        <f t="shared" si="9"/>
        <v>204518.77370453335</v>
      </c>
    </row>
    <row r="95" spans="1:8" x14ac:dyDescent="0.2">
      <c r="A95">
        <v>94</v>
      </c>
      <c r="B95" s="10">
        <f t="shared" si="6"/>
        <v>2110</v>
      </c>
      <c r="C95">
        <f t="shared" si="7"/>
        <v>0</v>
      </c>
      <c r="D95">
        <f>COUNTIFS($A$2:A95, "&gt;=" &amp; (A95-LoanMonths+1), $C$2:C95, 1)</f>
        <v>0</v>
      </c>
      <c r="E95" s="10">
        <f t="shared" si="8"/>
        <v>0</v>
      </c>
      <c r="F95" s="10">
        <f t="shared" si="10"/>
        <v>156280</v>
      </c>
      <c r="G95" s="10">
        <f t="shared" si="11"/>
        <v>207958.22945614139</v>
      </c>
      <c r="H95" s="10">
        <f t="shared" si="9"/>
        <v>207958.22945614139</v>
      </c>
    </row>
    <row r="96" spans="1:8" x14ac:dyDescent="0.2">
      <c r="A96">
        <v>95</v>
      </c>
      <c r="B96" s="10">
        <f t="shared" si="6"/>
        <v>2110</v>
      </c>
      <c r="C96">
        <f t="shared" si="7"/>
        <v>0</v>
      </c>
      <c r="D96">
        <f>COUNTIFS($A$2:A96, "&gt;=" &amp; (A96-LoanMonths+1), $C$2:C96, 1)</f>
        <v>0</v>
      </c>
      <c r="E96" s="10">
        <f t="shared" si="8"/>
        <v>0</v>
      </c>
      <c r="F96" s="10">
        <f t="shared" si="10"/>
        <v>158390</v>
      </c>
      <c r="G96" s="10">
        <f t="shared" si="11"/>
        <v>211419.81476961731</v>
      </c>
      <c r="H96" s="10">
        <f t="shared" si="9"/>
        <v>211419.81476961731</v>
      </c>
    </row>
    <row r="97" spans="1:8" x14ac:dyDescent="0.2">
      <c r="A97">
        <v>96</v>
      </c>
      <c r="B97" s="10">
        <f t="shared" si="6"/>
        <v>2110</v>
      </c>
      <c r="C97">
        <f t="shared" si="7"/>
        <v>0</v>
      </c>
      <c r="D97">
        <f>COUNTIFS($A$2:A97, "&gt;=" &amp; (A97-LoanMonths+1), $C$2:C97, 1)</f>
        <v>0</v>
      </c>
      <c r="E97" s="10">
        <f t="shared" si="8"/>
        <v>0</v>
      </c>
      <c r="F97" s="10">
        <f t="shared" si="10"/>
        <v>160500</v>
      </c>
      <c r="G97" s="10">
        <f t="shared" si="11"/>
        <v>214903.67202722849</v>
      </c>
      <c r="H97" s="10">
        <f t="shared" si="9"/>
        <v>214903.67202722849</v>
      </c>
    </row>
    <row r="98" spans="1:8" x14ac:dyDescent="0.2">
      <c r="A98">
        <v>97</v>
      </c>
      <c r="B98" s="10">
        <f t="shared" si="6"/>
        <v>2640</v>
      </c>
      <c r="C98">
        <f t="shared" si="7"/>
        <v>0</v>
      </c>
      <c r="D98">
        <f>COUNTIFS($A$2:A98, "&gt;=" &amp; (A98-LoanMonths+1), $C$2:C98, 1)</f>
        <v>0</v>
      </c>
      <c r="E98" s="10">
        <f t="shared" si="8"/>
        <v>0</v>
      </c>
      <c r="F98" s="10">
        <f t="shared" si="10"/>
        <v>163140</v>
      </c>
      <c r="G98" s="10">
        <f t="shared" si="11"/>
        <v>218943.35456329238</v>
      </c>
      <c r="H98" s="10">
        <f t="shared" si="9"/>
        <v>218943.35456329238</v>
      </c>
    </row>
    <row r="99" spans="1:8" x14ac:dyDescent="0.2">
      <c r="A99">
        <v>98</v>
      </c>
      <c r="B99" s="10">
        <f t="shared" si="6"/>
        <v>2640</v>
      </c>
      <c r="C99">
        <f t="shared" si="7"/>
        <v>0</v>
      </c>
      <c r="D99">
        <f>COUNTIFS($A$2:A99, "&gt;=" &amp; (A99-LoanMonths+1), $C$2:C99, 1)</f>
        <v>0</v>
      </c>
      <c r="E99" s="10">
        <f t="shared" si="8"/>
        <v>0</v>
      </c>
      <c r="F99" s="10">
        <f t="shared" si="10"/>
        <v>165780</v>
      </c>
      <c r="G99" s="10">
        <f t="shared" si="11"/>
        <v>223009.02853842816</v>
      </c>
      <c r="H99" s="10">
        <f t="shared" si="9"/>
        <v>223009.02853842816</v>
      </c>
    </row>
    <row r="100" spans="1:8" x14ac:dyDescent="0.2">
      <c r="A100">
        <v>99</v>
      </c>
      <c r="B100" s="10">
        <f t="shared" si="6"/>
        <v>2640</v>
      </c>
      <c r="C100">
        <f t="shared" si="7"/>
        <v>0</v>
      </c>
      <c r="D100">
        <f>COUNTIFS($A$2:A100, "&gt;=" &amp; (A100-LoanMonths+1), $C$2:C100, 1)</f>
        <v>0</v>
      </c>
      <c r="E100" s="10">
        <f t="shared" si="8"/>
        <v>0</v>
      </c>
      <c r="F100" s="10">
        <f t="shared" si="10"/>
        <v>168420</v>
      </c>
      <c r="G100" s="10">
        <f t="shared" si="11"/>
        <v>227100.86118233742</v>
      </c>
      <c r="H100" s="10">
        <f t="shared" si="9"/>
        <v>227100.86118233742</v>
      </c>
    </row>
    <row r="101" spans="1:8" x14ac:dyDescent="0.2">
      <c r="A101">
        <v>100</v>
      </c>
      <c r="B101" s="10">
        <f t="shared" si="6"/>
        <v>2640</v>
      </c>
      <c r="C101">
        <f t="shared" si="7"/>
        <v>0</v>
      </c>
      <c r="D101">
        <f>COUNTIFS($A$2:A101, "&gt;=" &amp; (A101-LoanMonths+1), $C$2:C101, 1)</f>
        <v>0</v>
      </c>
      <c r="E101" s="10">
        <f t="shared" si="8"/>
        <v>0</v>
      </c>
      <c r="F101" s="10">
        <f t="shared" si="10"/>
        <v>171060</v>
      </c>
      <c r="G101" s="10">
        <f t="shared" si="11"/>
        <v>231219.02080068269</v>
      </c>
      <c r="H101" s="10">
        <f t="shared" si="9"/>
        <v>231219.02080068269</v>
      </c>
    </row>
    <row r="102" spans="1:8" x14ac:dyDescent="0.2">
      <c r="A102">
        <v>101</v>
      </c>
      <c r="B102" s="10">
        <f t="shared" si="6"/>
        <v>2640</v>
      </c>
      <c r="C102">
        <f t="shared" si="7"/>
        <v>0</v>
      </c>
      <c r="D102">
        <f>COUNTIFS($A$2:A102, "&gt;=" &amp; (A102-LoanMonths+1), $C$2:C102, 1)</f>
        <v>0</v>
      </c>
      <c r="E102" s="10">
        <f t="shared" si="8"/>
        <v>0</v>
      </c>
      <c r="F102" s="10">
        <f t="shared" si="10"/>
        <v>173700</v>
      </c>
      <c r="G102" s="10">
        <f t="shared" si="11"/>
        <v>235363.67678201021</v>
      </c>
      <c r="H102" s="10">
        <f t="shared" si="9"/>
        <v>235363.67678201021</v>
      </c>
    </row>
    <row r="103" spans="1:8" x14ac:dyDescent="0.2">
      <c r="A103">
        <v>102</v>
      </c>
      <c r="B103" s="10">
        <f t="shared" si="6"/>
        <v>2640</v>
      </c>
      <c r="C103">
        <f t="shared" si="7"/>
        <v>0</v>
      </c>
      <c r="D103">
        <f>COUNTIFS($A$2:A103, "&gt;=" &amp; (A103-LoanMonths+1), $C$2:C103, 1)</f>
        <v>0</v>
      </c>
      <c r="E103" s="10">
        <f t="shared" si="8"/>
        <v>0</v>
      </c>
      <c r="F103" s="10">
        <f t="shared" si="10"/>
        <v>176340</v>
      </c>
      <c r="G103" s="10">
        <f t="shared" si="11"/>
        <v>239534.99960471719</v>
      </c>
      <c r="H103" s="10">
        <f t="shared" si="9"/>
        <v>239534.99960471719</v>
      </c>
    </row>
    <row r="104" spans="1:8" x14ac:dyDescent="0.2">
      <c r="A104">
        <v>103</v>
      </c>
      <c r="B104" s="10">
        <f t="shared" si="6"/>
        <v>2640</v>
      </c>
      <c r="C104">
        <f t="shared" si="7"/>
        <v>0</v>
      </c>
      <c r="D104">
        <f>COUNTIFS($A$2:A104, "&gt;=" &amp; (A104-LoanMonths+1), $C$2:C104, 1)</f>
        <v>0</v>
      </c>
      <c r="E104" s="10">
        <f t="shared" si="8"/>
        <v>0</v>
      </c>
      <c r="F104" s="10">
        <f t="shared" si="10"/>
        <v>178980</v>
      </c>
      <c r="G104" s="10">
        <f t="shared" si="11"/>
        <v>243733.160844064</v>
      </c>
      <c r="H104" s="10">
        <f t="shared" si="9"/>
        <v>243733.160844064</v>
      </c>
    </row>
    <row r="105" spans="1:8" x14ac:dyDescent="0.2">
      <c r="A105">
        <v>104</v>
      </c>
      <c r="B105" s="10">
        <f t="shared" si="6"/>
        <v>2640</v>
      </c>
      <c r="C105">
        <f t="shared" si="7"/>
        <v>0</v>
      </c>
      <c r="D105">
        <f>COUNTIFS($A$2:A105, "&gt;=" &amp; (A105-LoanMonths+1), $C$2:C105, 1)</f>
        <v>0</v>
      </c>
      <c r="E105" s="10">
        <f t="shared" si="8"/>
        <v>0</v>
      </c>
      <c r="F105" s="10">
        <f t="shared" si="10"/>
        <v>181620</v>
      </c>
      <c r="G105" s="10">
        <f t="shared" si="11"/>
        <v>247958.33317923141</v>
      </c>
      <c r="H105" s="10">
        <f t="shared" si="9"/>
        <v>247958.33317923141</v>
      </c>
    </row>
    <row r="106" spans="1:8" x14ac:dyDescent="0.2">
      <c r="A106">
        <v>105</v>
      </c>
      <c r="B106" s="10">
        <f t="shared" si="6"/>
        <v>2640</v>
      </c>
      <c r="C106">
        <f t="shared" si="7"/>
        <v>0</v>
      </c>
      <c r="D106">
        <f>COUNTIFS($A$2:A106, "&gt;=" &amp; (A106-LoanMonths+1), $C$2:C106, 1)</f>
        <v>0</v>
      </c>
      <c r="E106" s="10">
        <f t="shared" si="8"/>
        <v>0</v>
      </c>
      <c r="F106" s="10">
        <f t="shared" si="10"/>
        <v>184260</v>
      </c>
      <c r="G106" s="10">
        <f t="shared" si="11"/>
        <v>252210.69040042325</v>
      </c>
      <c r="H106" s="10">
        <f t="shared" si="9"/>
        <v>252210.69040042325</v>
      </c>
    </row>
    <row r="107" spans="1:8" x14ac:dyDescent="0.2">
      <c r="A107">
        <v>106</v>
      </c>
      <c r="B107" s="10">
        <f t="shared" si="6"/>
        <v>2640</v>
      </c>
      <c r="C107">
        <f t="shared" si="7"/>
        <v>0</v>
      </c>
      <c r="D107">
        <f>COUNTIFS($A$2:A107, "&gt;=" &amp; (A107-LoanMonths+1), $C$2:C107, 1)</f>
        <v>0</v>
      </c>
      <c r="E107" s="10">
        <f t="shared" si="8"/>
        <v>0</v>
      </c>
      <c r="F107" s="10">
        <f t="shared" si="10"/>
        <v>186900</v>
      </c>
      <c r="G107" s="10">
        <f t="shared" si="11"/>
        <v>256490.40741601473</v>
      </c>
      <c r="H107" s="10">
        <f t="shared" si="9"/>
        <v>256490.40741601473</v>
      </c>
    </row>
    <row r="108" spans="1:8" x14ac:dyDescent="0.2">
      <c r="A108">
        <v>107</v>
      </c>
      <c r="B108" s="10">
        <f t="shared" si="6"/>
        <v>2640</v>
      </c>
      <c r="C108">
        <f t="shared" si="7"/>
        <v>0</v>
      </c>
      <c r="D108">
        <f>COUNTIFS($A$2:A108, "&gt;=" &amp; (A108-LoanMonths+1), $C$2:C108, 1)</f>
        <v>0</v>
      </c>
      <c r="E108" s="10">
        <f t="shared" si="8"/>
        <v>0</v>
      </c>
      <c r="F108" s="10">
        <f t="shared" si="10"/>
        <v>189540</v>
      </c>
      <c r="G108" s="10">
        <f t="shared" si="11"/>
        <v>260797.66025974683</v>
      </c>
      <c r="H108" s="10">
        <f t="shared" si="9"/>
        <v>260797.66025974683</v>
      </c>
    </row>
    <row r="109" spans="1:8" x14ac:dyDescent="0.2">
      <c r="A109">
        <v>108</v>
      </c>
      <c r="B109" s="10">
        <f t="shared" si="6"/>
        <v>2640</v>
      </c>
      <c r="C109">
        <f t="shared" si="7"/>
        <v>0</v>
      </c>
      <c r="D109">
        <f>COUNTIFS($A$2:A109, "&gt;=" &amp; (A109-LoanMonths+1), $C$2:C109, 1)</f>
        <v>0</v>
      </c>
      <c r="E109" s="10">
        <f t="shared" si="8"/>
        <v>0</v>
      </c>
      <c r="F109" s="10">
        <f t="shared" si="10"/>
        <v>192180</v>
      </c>
      <c r="G109" s="10">
        <f t="shared" si="11"/>
        <v>265132.62609796692</v>
      </c>
      <c r="H109" s="10">
        <f t="shared" si="9"/>
        <v>265132.62609796692</v>
      </c>
    </row>
    <row r="110" spans="1:8" x14ac:dyDescent="0.2">
      <c r="A110">
        <v>109</v>
      </c>
      <c r="B110" s="10">
        <f t="shared" si="6"/>
        <v>2640</v>
      </c>
      <c r="C110">
        <f t="shared" si="7"/>
        <v>0</v>
      </c>
      <c r="D110">
        <f>COUNTIFS($A$2:A110, "&gt;=" &amp; (A110-LoanMonths+1), $C$2:C110, 1)</f>
        <v>0</v>
      </c>
      <c r="E110" s="10">
        <f t="shared" si="8"/>
        <v>0</v>
      </c>
      <c r="F110" s="10">
        <f t="shared" si="10"/>
        <v>194820</v>
      </c>
      <c r="G110" s="10">
        <f t="shared" si="11"/>
        <v>269495.4832369159</v>
      </c>
      <c r="H110" s="10">
        <f t="shared" si="9"/>
        <v>269495.4832369159</v>
      </c>
    </row>
    <row r="111" spans="1:8" x14ac:dyDescent="0.2">
      <c r="A111">
        <v>110</v>
      </c>
      <c r="B111" s="10">
        <f t="shared" si="6"/>
        <v>2640</v>
      </c>
      <c r="C111">
        <f t="shared" si="7"/>
        <v>0</v>
      </c>
      <c r="D111">
        <f>COUNTIFS($A$2:A111, "&gt;=" &amp; (A111-LoanMonths+1), $C$2:C111, 1)</f>
        <v>0</v>
      </c>
      <c r="E111" s="10">
        <f t="shared" si="8"/>
        <v>0</v>
      </c>
      <c r="F111" s="10">
        <f t="shared" si="10"/>
        <v>197460</v>
      </c>
      <c r="G111" s="10">
        <f t="shared" si="11"/>
        <v>273886.41113006254</v>
      </c>
      <c r="H111" s="10">
        <f t="shared" si="9"/>
        <v>273886.41113006254</v>
      </c>
    </row>
    <row r="112" spans="1:8" x14ac:dyDescent="0.2">
      <c r="A112">
        <v>111</v>
      </c>
      <c r="B112" s="10">
        <f t="shared" si="6"/>
        <v>2640</v>
      </c>
      <c r="C112">
        <f t="shared" si="7"/>
        <v>0</v>
      </c>
      <c r="D112">
        <f>COUNTIFS($A$2:A112, "&gt;=" &amp; (A112-LoanMonths+1), $C$2:C112, 1)</f>
        <v>0</v>
      </c>
      <c r="E112" s="10">
        <f t="shared" si="8"/>
        <v>0</v>
      </c>
      <c r="F112" s="10">
        <f t="shared" si="10"/>
        <v>200100</v>
      </c>
      <c r="G112" s="10">
        <f t="shared" si="11"/>
        <v>278305.59038548457</v>
      </c>
      <c r="H112" s="10">
        <f t="shared" si="9"/>
        <v>278305.59038548457</v>
      </c>
    </row>
    <row r="113" spans="1:8" x14ac:dyDescent="0.2">
      <c r="A113">
        <v>112</v>
      </c>
      <c r="B113" s="10">
        <f t="shared" si="6"/>
        <v>2640</v>
      </c>
      <c r="C113">
        <f t="shared" si="7"/>
        <v>0</v>
      </c>
      <c r="D113">
        <f>COUNTIFS($A$2:A113, "&gt;=" &amp; (A113-LoanMonths+1), $C$2:C113, 1)</f>
        <v>0</v>
      </c>
      <c r="E113" s="10">
        <f t="shared" si="8"/>
        <v>0</v>
      </c>
      <c r="F113" s="10">
        <f t="shared" si="10"/>
        <v>202740</v>
      </c>
      <c r="G113" s="10">
        <f t="shared" si="11"/>
        <v>282753.20277329744</v>
      </c>
      <c r="H113" s="10">
        <f t="shared" si="9"/>
        <v>282753.20277329744</v>
      </c>
    </row>
    <row r="114" spans="1:8" x14ac:dyDescent="0.2">
      <c r="A114">
        <v>113</v>
      </c>
      <c r="B114" s="10">
        <f t="shared" si="6"/>
        <v>2640</v>
      </c>
      <c r="C114">
        <f t="shared" si="7"/>
        <v>0</v>
      </c>
      <c r="D114">
        <f>COUNTIFS($A$2:A114, "&gt;=" &amp; (A114-LoanMonths+1), $C$2:C114, 1)</f>
        <v>0</v>
      </c>
      <c r="E114" s="10">
        <f t="shared" si="8"/>
        <v>0</v>
      </c>
      <c r="F114" s="10">
        <f t="shared" si="10"/>
        <v>205380</v>
      </c>
      <c r="G114" s="10">
        <f t="shared" si="11"/>
        <v>287229.43123313115</v>
      </c>
      <c r="H114" s="10">
        <f t="shared" si="9"/>
        <v>287229.43123313115</v>
      </c>
    </row>
    <row r="115" spans="1:8" x14ac:dyDescent="0.2">
      <c r="A115">
        <v>114</v>
      </c>
      <c r="B115" s="10">
        <f t="shared" si="6"/>
        <v>2640</v>
      </c>
      <c r="C115">
        <f t="shared" si="7"/>
        <v>0</v>
      </c>
      <c r="D115">
        <f>COUNTIFS($A$2:A115, "&gt;=" &amp; (A115-LoanMonths+1), $C$2:C115, 1)</f>
        <v>0</v>
      </c>
      <c r="E115" s="10">
        <f t="shared" si="8"/>
        <v>0</v>
      </c>
      <c r="F115" s="10">
        <f t="shared" si="10"/>
        <v>208020</v>
      </c>
      <c r="G115" s="10">
        <f t="shared" si="11"/>
        <v>291734.45988165471</v>
      </c>
      <c r="H115" s="10">
        <f t="shared" si="9"/>
        <v>291734.45988165471</v>
      </c>
    </row>
    <row r="116" spans="1:8" x14ac:dyDescent="0.2">
      <c r="A116">
        <v>115</v>
      </c>
      <c r="B116" s="10">
        <f t="shared" si="6"/>
        <v>2640</v>
      </c>
      <c r="C116">
        <f t="shared" si="7"/>
        <v>0</v>
      </c>
      <c r="D116">
        <f>COUNTIFS($A$2:A116, "&gt;=" &amp; (A116-LoanMonths+1), $C$2:C116, 1)</f>
        <v>0</v>
      </c>
      <c r="E116" s="10">
        <f t="shared" si="8"/>
        <v>0</v>
      </c>
      <c r="F116" s="10">
        <f t="shared" si="10"/>
        <v>210660</v>
      </c>
      <c r="G116" s="10">
        <f t="shared" si="11"/>
        <v>296268.47402014927</v>
      </c>
      <c r="H116" s="10">
        <f t="shared" si="9"/>
        <v>296268.47402014927</v>
      </c>
    </row>
    <row r="117" spans="1:8" x14ac:dyDescent="0.2">
      <c r="A117">
        <v>116</v>
      </c>
      <c r="B117" s="10">
        <f t="shared" si="6"/>
        <v>2640</v>
      </c>
      <c r="C117">
        <f t="shared" si="7"/>
        <v>0</v>
      </c>
      <c r="D117">
        <f>COUNTIFS($A$2:A117, "&gt;=" &amp; (A117-LoanMonths+1), $C$2:C117, 1)</f>
        <v>0</v>
      </c>
      <c r="E117" s="10">
        <f t="shared" si="8"/>
        <v>0</v>
      </c>
      <c r="F117" s="10">
        <f t="shared" si="10"/>
        <v>213300</v>
      </c>
      <c r="G117" s="10">
        <f t="shared" si="11"/>
        <v>300831.6601421301</v>
      </c>
      <c r="H117" s="10">
        <f t="shared" si="9"/>
        <v>300831.6601421301</v>
      </c>
    </row>
    <row r="118" spans="1:8" x14ac:dyDescent="0.2">
      <c r="A118">
        <v>117</v>
      </c>
      <c r="B118" s="10">
        <f t="shared" si="6"/>
        <v>2640</v>
      </c>
      <c r="C118">
        <f t="shared" si="7"/>
        <v>0</v>
      </c>
      <c r="D118">
        <f>COUNTIFS($A$2:A118, "&gt;=" &amp; (A118-LoanMonths+1), $C$2:C118, 1)</f>
        <v>0</v>
      </c>
      <c r="E118" s="10">
        <f t="shared" si="8"/>
        <v>0</v>
      </c>
      <c r="F118" s="10">
        <f t="shared" si="10"/>
        <v>215940</v>
      </c>
      <c r="G118" s="10">
        <f t="shared" si="11"/>
        <v>305424.20594101731</v>
      </c>
      <c r="H118" s="10">
        <f t="shared" si="9"/>
        <v>305424.20594101731</v>
      </c>
    </row>
    <row r="119" spans="1:8" x14ac:dyDescent="0.2">
      <c r="A119">
        <v>118</v>
      </c>
      <c r="B119" s="10">
        <f t="shared" si="6"/>
        <v>2640</v>
      </c>
      <c r="C119">
        <f t="shared" si="7"/>
        <v>0</v>
      </c>
      <c r="D119">
        <f>COUNTIFS($A$2:A119, "&gt;=" &amp; (A119-LoanMonths+1), $C$2:C119, 1)</f>
        <v>0</v>
      </c>
      <c r="E119" s="10">
        <f t="shared" si="8"/>
        <v>0</v>
      </c>
      <c r="F119" s="10">
        <f t="shared" si="10"/>
        <v>218580</v>
      </c>
      <c r="G119" s="10">
        <f t="shared" si="11"/>
        <v>310046.30031785613</v>
      </c>
      <c r="H119" s="10">
        <f t="shared" si="9"/>
        <v>310046.30031785613</v>
      </c>
    </row>
    <row r="120" spans="1:8" x14ac:dyDescent="0.2">
      <c r="A120">
        <v>119</v>
      </c>
      <c r="B120" s="10">
        <f t="shared" si="6"/>
        <v>2640</v>
      </c>
      <c r="C120">
        <f t="shared" si="7"/>
        <v>0</v>
      </c>
      <c r="D120">
        <f>COUNTIFS($A$2:A120, "&gt;=" &amp; (A120-LoanMonths+1), $C$2:C120, 1)</f>
        <v>0</v>
      </c>
      <c r="E120" s="10">
        <f t="shared" si="8"/>
        <v>0</v>
      </c>
      <c r="F120" s="10">
        <f t="shared" si="10"/>
        <v>221220</v>
      </c>
      <c r="G120" s="10">
        <f t="shared" si="11"/>
        <v>314698.13338908681</v>
      </c>
      <c r="H120" s="10">
        <f t="shared" si="9"/>
        <v>314698.13338908681</v>
      </c>
    </row>
    <row r="121" spans="1:8" x14ac:dyDescent="0.2">
      <c r="A121">
        <v>120</v>
      </c>
      <c r="B121" s="10">
        <f t="shared" si="6"/>
        <v>2640</v>
      </c>
      <c r="C121">
        <f t="shared" si="7"/>
        <v>0</v>
      </c>
      <c r="D121">
        <f>COUNTIFS($A$2:A121, "&gt;=" &amp; (A121-LoanMonths+1), $C$2:C121, 1)</f>
        <v>0</v>
      </c>
      <c r="E121" s="10">
        <f t="shared" si="8"/>
        <v>0</v>
      </c>
      <c r="F121" s="10">
        <f t="shared" si="10"/>
        <v>223860</v>
      </c>
      <c r="G121" s="10">
        <f t="shared" si="11"/>
        <v>319379.89649436448</v>
      </c>
      <c r="H121" s="10">
        <f t="shared" si="9"/>
        <v>319379.89649436448</v>
      </c>
    </row>
    <row r="122" spans="1:8" x14ac:dyDescent="0.2">
      <c r="A122">
        <v>121</v>
      </c>
      <c r="B122" s="10">
        <f t="shared" si="6"/>
        <v>2640</v>
      </c>
      <c r="C122">
        <f t="shared" si="7"/>
        <v>0</v>
      </c>
      <c r="D122">
        <f>COUNTIFS($A$2:A122, "&gt;=" &amp; (A122-LoanMonths+1), $C$2:C122, 1)</f>
        <v>0</v>
      </c>
      <c r="E122" s="10">
        <f t="shared" si="8"/>
        <v>0</v>
      </c>
      <c r="F122" s="10">
        <f t="shared" si="10"/>
        <v>226500</v>
      </c>
      <c r="G122" s="10">
        <f t="shared" si="11"/>
        <v>324091.78220442939</v>
      </c>
      <c r="H122" s="10">
        <f t="shared" si="9"/>
        <v>324091.78220442939</v>
      </c>
    </row>
    <row r="123" spans="1:8" x14ac:dyDescent="0.2">
      <c r="A123">
        <v>122</v>
      </c>
      <c r="B123" s="10">
        <f t="shared" si="6"/>
        <v>2640</v>
      </c>
      <c r="C123">
        <f t="shared" si="7"/>
        <v>0</v>
      </c>
      <c r="D123">
        <f>COUNTIFS($A$2:A123, "&gt;=" &amp; (A123-LoanMonths+1), $C$2:C123, 1)</f>
        <v>0</v>
      </c>
      <c r="E123" s="10">
        <f t="shared" si="8"/>
        <v>0</v>
      </c>
      <c r="F123" s="10">
        <f t="shared" si="10"/>
        <v>229140</v>
      </c>
      <c r="G123" s="10">
        <f t="shared" si="11"/>
        <v>328833.98432902776</v>
      </c>
      <c r="H123" s="10">
        <f t="shared" si="9"/>
        <v>328833.98432902776</v>
      </c>
    </row>
    <row r="124" spans="1:8" x14ac:dyDescent="0.2">
      <c r="A124">
        <v>123</v>
      </c>
      <c r="B124" s="10">
        <f t="shared" si="6"/>
        <v>2640</v>
      </c>
      <c r="C124">
        <f t="shared" si="7"/>
        <v>0</v>
      </c>
      <c r="D124">
        <f>COUNTIFS($A$2:A124, "&gt;=" &amp; (A124-LoanMonths+1), $C$2:C124, 1)</f>
        <v>0</v>
      </c>
      <c r="E124" s="10">
        <f t="shared" si="8"/>
        <v>0</v>
      </c>
      <c r="F124" s="10">
        <f t="shared" si="10"/>
        <v>231780</v>
      </c>
      <c r="G124" s="10">
        <f t="shared" si="11"/>
        <v>333606.69792488351</v>
      </c>
      <c r="H124" s="10">
        <f t="shared" si="9"/>
        <v>333606.69792488351</v>
      </c>
    </row>
    <row r="125" spans="1:8" x14ac:dyDescent="0.2">
      <c r="A125">
        <v>124</v>
      </c>
      <c r="B125" s="10">
        <f t="shared" si="6"/>
        <v>2640</v>
      </c>
      <c r="C125">
        <f t="shared" si="7"/>
        <v>0</v>
      </c>
      <c r="D125">
        <f>COUNTIFS($A$2:A125, "&gt;=" &amp; (A125-LoanMonths+1), $C$2:C125, 1)</f>
        <v>0</v>
      </c>
      <c r="E125" s="10">
        <f t="shared" si="8"/>
        <v>0</v>
      </c>
      <c r="F125" s="10">
        <f t="shared" si="10"/>
        <v>234420</v>
      </c>
      <c r="G125" s="10">
        <f t="shared" si="11"/>
        <v>338410.11930372147</v>
      </c>
      <c r="H125" s="10">
        <f t="shared" si="9"/>
        <v>338410.11930372147</v>
      </c>
    </row>
    <row r="126" spans="1:8" x14ac:dyDescent="0.2">
      <c r="A126">
        <v>125</v>
      </c>
      <c r="B126" s="10">
        <f t="shared" si="6"/>
        <v>2640</v>
      </c>
      <c r="C126">
        <f t="shared" si="7"/>
        <v>0</v>
      </c>
      <c r="D126">
        <f>COUNTIFS($A$2:A126, "&gt;=" &amp; (A126-LoanMonths+1), $C$2:C126, 1)</f>
        <v>0</v>
      </c>
      <c r="E126" s="10">
        <f t="shared" si="8"/>
        <v>0</v>
      </c>
      <c r="F126" s="10">
        <f t="shared" si="10"/>
        <v>237060</v>
      </c>
      <c r="G126" s="10">
        <f t="shared" si="11"/>
        <v>343244.44604034186</v>
      </c>
      <c r="H126" s="10">
        <f t="shared" si="9"/>
        <v>343244.44604034186</v>
      </c>
    </row>
    <row r="127" spans="1:8" x14ac:dyDescent="0.2">
      <c r="A127">
        <v>126</v>
      </c>
      <c r="B127" s="10">
        <f t="shared" si="6"/>
        <v>2640</v>
      </c>
      <c r="C127">
        <f t="shared" si="7"/>
        <v>0</v>
      </c>
      <c r="D127">
        <f>COUNTIFS($A$2:A127, "&gt;=" &amp; (A127-LoanMonths+1), $C$2:C127, 1)</f>
        <v>0</v>
      </c>
      <c r="E127" s="10">
        <f t="shared" si="8"/>
        <v>0</v>
      </c>
      <c r="F127" s="10">
        <f t="shared" si="10"/>
        <v>239700</v>
      </c>
      <c r="G127" s="10">
        <f t="shared" si="11"/>
        <v>348109.87698074727</v>
      </c>
      <c r="H127" s="10">
        <f t="shared" si="9"/>
        <v>348109.87698074727</v>
      </c>
    </row>
    <row r="128" spans="1:8" x14ac:dyDescent="0.2">
      <c r="A128">
        <v>127</v>
      </c>
      <c r="B128" s="10">
        <f t="shared" si="6"/>
        <v>2640</v>
      </c>
      <c r="C128">
        <f t="shared" si="7"/>
        <v>0</v>
      </c>
      <c r="D128">
        <f>COUNTIFS($A$2:A128, "&gt;=" &amp; (A128-LoanMonths+1), $C$2:C128, 1)</f>
        <v>0</v>
      </c>
      <c r="E128" s="10">
        <f t="shared" si="8"/>
        <v>0</v>
      </c>
      <c r="F128" s="10">
        <f t="shared" si="10"/>
        <v>242340</v>
      </c>
      <c r="G128" s="10">
        <f t="shared" si="11"/>
        <v>353006.61225032137</v>
      </c>
      <c r="H128" s="10">
        <f t="shared" si="9"/>
        <v>353006.61225032137</v>
      </c>
    </row>
    <row r="129" spans="1:8" x14ac:dyDescent="0.2">
      <c r="A129">
        <v>128</v>
      </c>
      <c r="B129" s="10">
        <f t="shared" si="6"/>
        <v>2640</v>
      </c>
      <c r="C129">
        <f t="shared" si="7"/>
        <v>0</v>
      </c>
      <c r="D129">
        <f>COUNTIFS($A$2:A129, "&gt;=" &amp; (A129-LoanMonths+1), $C$2:C129, 1)</f>
        <v>0</v>
      </c>
      <c r="E129" s="10">
        <f t="shared" si="8"/>
        <v>0</v>
      </c>
      <c r="F129" s="10">
        <f t="shared" si="10"/>
        <v>244980</v>
      </c>
      <c r="G129" s="10">
        <f t="shared" si="11"/>
        <v>357934.85326206067</v>
      </c>
      <c r="H129" s="10">
        <f t="shared" si="9"/>
        <v>357934.85326206067</v>
      </c>
    </row>
    <row r="130" spans="1:8" x14ac:dyDescent="0.2">
      <c r="A130">
        <v>129</v>
      </c>
      <c r="B130" s="10">
        <f t="shared" ref="B130:B193" si="12">VLOOKUP(A130, DepositTable, 2, TRUE)</f>
        <v>2640</v>
      </c>
      <c r="C130">
        <f t="shared" ref="C130:C193" si="13">IF(AND(A130&gt;=FirstWeddingMonth, MOD(A130-FirstWeddingMonth, WeddingInterval)=0, (A130-FirstWeddingMonth)/WeddingInterval &lt; KidsCount), 1, 0)</f>
        <v>0</v>
      </c>
      <c r="D130">
        <f>COUNTIFS($A$2:A130, "&gt;=" &amp; (A130-LoanMonths+1), $C$2:C130, 1)</f>
        <v>0</v>
      </c>
      <c r="E130" s="10">
        <f t="shared" ref="E130:E193" si="14">D130 * MonthlyPayment</f>
        <v>0</v>
      </c>
      <c r="F130" s="10">
        <f t="shared" si="10"/>
        <v>247620</v>
      </c>
      <c r="G130" s="10">
        <f t="shared" si="11"/>
        <v>362894.80272485886</v>
      </c>
      <c r="H130" s="10">
        <f t="shared" ref="H130:H193" si="15">G130 - E130</f>
        <v>362894.80272485886</v>
      </c>
    </row>
    <row r="131" spans="1:8" x14ac:dyDescent="0.2">
      <c r="A131">
        <v>130</v>
      </c>
      <c r="B131" s="10">
        <f t="shared" si="12"/>
        <v>2640</v>
      </c>
      <c r="C131">
        <f t="shared" si="13"/>
        <v>0</v>
      </c>
      <c r="D131">
        <f>COUNTIFS($A$2:A131, "&gt;=" &amp; (A131-LoanMonths+1), $C$2:C131, 1)</f>
        <v>0</v>
      </c>
      <c r="E131" s="10">
        <f t="shared" si="14"/>
        <v>0</v>
      </c>
      <c r="F131" s="10">
        <f t="shared" ref="F131:F194" si="16">F130 + B131</f>
        <v>250260</v>
      </c>
      <c r="G131" s="10">
        <f t="shared" ref="G131:G194" si="17">(H130 + B131) * (1 + MonthlyYield)</f>
        <v>367886.66465184477</v>
      </c>
      <c r="H131" s="10">
        <f t="shared" si="15"/>
        <v>367886.66465184477</v>
      </c>
    </row>
    <row r="132" spans="1:8" x14ac:dyDescent="0.2">
      <c r="A132">
        <v>131</v>
      </c>
      <c r="B132" s="10">
        <f t="shared" si="12"/>
        <v>2640</v>
      </c>
      <c r="C132">
        <f t="shared" si="13"/>
        <v>0</v>
      </c>
      <c r="D132">
        <f>COUNTIFS($A$2:A132, "&gt;=" &amp; (A132-LoanMonths+1), $C$2:C132, 1)</f>
        <v>0</v>
      </c>
      <c r="E132" s="10">
        <f t="shared" si="14"/>
        <v>0</v>
      </c>
      <c r="F132" s="10">
        <f t="shared" si="16"/>
        <v>252900</v>
      </c>
      <c r="G132" s="10">
        <f t="shared" si="17"/>
        <v>372910.64436877391</v>
      </c>
      <c r="H132" s="10">
        <f t="shared" si="15"/>
        <v>372910.64436877391</v>
      </c>
    </row>
    <row r="133" spans="1:8" x14ac:dyDescent="0.2">
      <c r="A133">
        <v>132</v>
      </c>
      <c r="B133" s="10">
        <f t="shared" si="12"/>
        <v>2640</v>
      </c>
      <c r="C133">
        <f t="shared" si="13"/>
        <v>0</v>
      </c>
      <c r="D133">
        <f>COUNTIFS($A$2:A133, "&gt;=" &amp; (A133-LoanMonths+1), $C$2:C133, 1)</f>
        <v>0</v>
      </c>
      <c r="E133" s="10">
        <f t="shared" si="14"/>
        <v>0</v>
      </c>
      <c r="F133" s="10">
        <f t="shared" si="16"/>
        <v>255540</v>
      </c>
      <c r="G133" s="10">
        <f t="shared" si="17"/>
        <v>377966.9485224738</v>
      </c>
      <c r="H133" s="10">
        <f t="shared" si="15"/>
        <v>377966.9485224738</v>
      </c>
    </row>
    <row r="134" spans="1:8" x14ac:dyDescent="0.2">
      <c r="A134">
        <v>133</v>
      </c>
      <c r="B134" s="10">
        <f t="shared" si="12"/>
        <v>2640</v>
      </c>
      <c r="C134">
        <f t="shared" si="13"/>
        <v>0</v>
      </c>
      <c r="D134">
        <f>COUNTIFS($A$2:A134, "&gt;=" &amp; (A134-LoanMonths+1), $C$2:C134, 1)</f>
        <v>0</v>
      </c>
      <c r="E134" s="10">
        <f t="shared" si="14"/>
        <v>0</v>
      </c>
      <c r="F134" s="10">
        <f t="shared" si="16"/>
        <v>258180</v>
      </c>
      <c r="G134" s="10">
        <f t="shared" si="17"/>
        <v>383055.7850893439</v>
      </c>
      <c r="H134" s="10">
        <f t="shared" si="15"/>
        <v>383055.7850893439</v>
      </c>
    </row>
    <row r="135" spans="1:8" x14ac:dyDescent="0.2">
      <c r="A135">
        <v>134</v>
      </c>
      <c r="B135" s="10">
        <f t="shared" si="12"/>
        <v>2640</v>
      </c>
      <c r="C135">
        <f t="shared" si="13"/>
        <v>0</v>
      </c>
      <c r="D135">
        <f>COUNTIFS($A$2:A135, "&gt;=" &amp; (A135-LoanMonths+1), $C$2:C135, 1)</f>
        <v>0</v>
      </c>
      <c r="E135" s="10">
        <f t="shared" si="14"/>
        <v>0</v>
      </c>
      <c r="F135" s="10">
        <f t="shared" si="16"/>
        <v>260820</v>
      </c>
      <c r="G135" s="10">
        <f t="shared" si="17"/>
        <v>388177.36338391015</v>
      </c>
      <c r="H135" s="10">
        <f t="shared" si="15"/>
        <v>388177.36338391015</v>
      </c>
    </row>
    <row r="136" spans="1:8" x14ac:dyDescent="0.2">
      <c r="A136">
        <v>135</v>
      </c>
      <c r="B136" s="10">
        <f t="shared" si="12"/>
        <v>2640</v>
      </c>
      <c r="C136">
        <f t="shared" si="13"/>
        <v>0</v>
      </c>
      <c r="D136">
        <f>COUNTIFS($A$2:A136, "&gt;=" &amp; (A136-LoanMonths+1), $C$2:C136, 1)</f>
        <v>0</v>
      </c>
      <c r="E136" s="10">
        <f t="shared" si="14"/>
        <v>0</v>
      </c>
      <c r="F136" s="10">
        <f t="shared" si="16"/>
        <v>263460</v>
      </c>
      <c r="G136" s="10">
        <f t="shared" si="17"/>
        <v>393331.89406743436</v>
      </c>
      <c r="H136" s="10">
        <f t="shared" si="15"/>
        <v>393331.89406743436</v>
      </c>
    </row>
    <row r="137" spans="1:8" x14ac:dyDescent="0.2">
      <c r="A137">
        <v>136</v>
      </c>
      <c r="B137" s="10">
        <f t="shared" si="12"/>
        <v>2640</v>
      </c>
      <c r="C137">
        <f t="shared" si="13"/>
        <v>0</v>
      </c>
      <c r="D137">
        <f>COUNTIFS($A$2:A137, "&gt;=" &amp; (A137-LoanMonths+1), $C$2:C137, 1)</f>
        <v>0</v>
      </c>
      <c r="E137" s="10">
        <f t="shared" si="14"/>
        <v>0</v>
      </c>
      <c r="F137" s="10">
        <f t="shared" si="16"/>
        <v>266100</v>
      </c>
      <c r="G137" s="10">
        <f t="shared" si="17"/>
        <v>398519.58915657934</v>
      </c>
      <c r="H137" s="10">
        <f t="shared" si="15"/>
        <v>398519.58915657934</v>
      </c>
    </row>
    <row r="138" spans="1:8" x14ac:dyDescent="0.2">
      <c r="A138">
        <v>137</v>
      </c>
      <c r="B138" s="10">
        <f t="shared" si="12"/>
        <v>2640</v>
      </c>
      <c r="C138">
        <f t="shared" si="13"/>
        <v>0</v>
      </c>
      <c r="D138">
        <f>COUNTIFS($A$2:A138, "&gt;=" &amp; (A138-LoanMonths+1), $C$2:C138, 1)</f>
        <v>0</v>
      </c>
      <c r="E138" s="10">
        <f t="shared" si="14"/>
        <v>0</v>
      </c>
      <c r="F138" s="10">
        <f t="shared" si="16"/>
        <v>268740</v>
      </c>
      <c r="G138" s="10">
        <f t="shared" si="17"/>
        <v>403740.66203212936</v>
      </c>
      <c r="H138" s="10">
        <f t="shared" si="15"/>
        <v>403740.66203212936</v>
      </c>
    </row>
    <row r="139" spans="1:8" x14ac:dyDescent="0.2">
      <c r="A139">
        <v>138</v>
      </c>
      <c r="B139" s="10">
        <f t="shared" si="12"/>
        <v>2640</v>
      </c>
      <c r="C139">
        <f t="shared" si="13"/>
        <v>0</v>
      </c>
      <c r="D139">
        <f>COUNTIFS($A$2:A139, "&gt;=" &amp; (A139-LoanMonths+1), $C$2:C139, 1)</f>
        <v>0</v>
      </c>
      <c r="E139" s="10">
        <f t="shared" si="14"/>
        <v>0</v>
      </c>
      <c r="F139" s="10">
        <f t="shared" si="16"/>
        <v>271380</v>
      </c>
      <c r="G139" s="10">
        <f t="shared" si="17"/>
        <v>408995.32744776719</v>
      </c>
      <c r="H139" s="10">
        <f t="shared" si="15"/>
        <v>408995.32744776719</v>
      </c>
    </row>
    <row r="140" spans="1:8" x14ac:dyDescent="0.2">
      <c r="A140">
        <v>139</v>
      </c>
      <c r="B140" s="10">
        <f t="shared" si="12"/>
        <v>2640</v>
      </c>
      <c r="C140">
        <f t="shared" si="13"/>
        <v>0</v>
      </c>
      <c r="D140">
        <f>COUNTIFS($A$2:A140, "&gt;=" &amp; (A140-LoanMonths+1), $C$2:C140, 1)</f>
        <v>0</v>
      </c>
      <c r="E140" s="10">
        <f t="shared" si="14"/>
        <v>0</v>
      </c>
      <c r="F140" s="10">
        <f t="shared" si="16"/>
        <v>274020</v>
      </c>
      <c r="G140" s="10">
        <f t="shared" si="17"/>
        <v>414283.80153890722</v>
      </c>
      <c r="H140" s="10">
        <f t="shared" si="15"/>
        <v>414283.80153890722</v>
      </c>
    </row>
    <row r="141" spans="1:8" x14ac:dyDescent="0.2">
      <c r="A141">
        <v>140</v>
      </c>
      <c r="B141" s="10">
        <f t="shared" si="12"/>
        <v>2640</v>
      </c>
      <c r="C141">
        <f t="shared" si="13"/>
        <v>0</v>
      </c>
      <c r="D141">
        <f>COUNTIFS($A$2:A141, "&gt;=" &amp; (A141-LoanMonths+1), $C$2:C141, 1)</f>
        <v>0</v>
      </c>
      <c r="E141" s="10">
        <f t="shared" si="14"/>
        <v>0</v>
      </c>
      <c r="F141" s="10">
        <f t="shared" si="16"/>
        <v>276660</v>
      </c>
      <c r="G141" s="10">
        <f t="shared" si="17"/>
        <v>419606.30183158565</v>
      </c>
      <c r="H141" s="10">
        <f t="shared" si="15"/>
        <v>419606.30183158565</v>
      </c>
    </row>
    <row r="142" spans="1:8" x14ac:dyDescent="0.2">
      <c r="A142">
        <v>141</v>
      </c>
      <c r="B142" s="10">
        <f t="shared" si="12"/>
        <v>2640</v>
      </c>
      <c r="C142">
        <f t="shared" si="13"/>
        <v>0</v>
      </c>
      <c r="D142">
        <f>COUNTIFS($A$2:A142, "&gt;=" &amp; (A142-LoanMonths+1), $C$2:C142, 1)</f>
        <v>0</v>
      </c>
      <c r="E142" s="10">
        <f t="shared" si="14"/>
        <v>0</v>
      </c>
      <c r="F142" s="10">
        <f t="shared" si="16"/>
        <v>279300</v>
      </c>
      <c r="G142" s="10">
        <f t="shared" si="17"/>
        <v>424963.04725140764</v>
      </c>
      <c r="H142" s="10">
        <f t="shared" si="15"/>
        <v>424963.04725140764</v>
      </c>
    </row>
    <row r="143" spans="1:8" x14ac:dyDescent="0.2">
      <c r="A143">
        <v>142</v>
      </c>
      <c r="B143" s="10">
        <f t="shared" si="12"/>
        <v>2640</v>
      </c>
      <c r="C143">
        <f t="shared" si="13"/>
        <v>0</v>
      </c>
      <c r="D143">
        <f>COUNTIFS($A$2:A143, "&gt;=" &amp; (A143-LoanMonths+1), $C$2:C143, 1)</f>
        <v>0</v>
      </c>
      <c r="E143" s="10">
        <f t="shared" si="14"/>
        <v>0</v>
      </c>
      <c r="F143" s="10">
        <f t="shared" si="16"/>
        <v>281940</v>
      </c>
      <c r="G143" s="10">
        <f t="shared" si="17"/>
        <v>430354.25813255244</v>
      </c>
      <c r="H143" s="10">
        <f t="shared" si="15"/>
        <v>430354.25813255244</v>
      </c>
    </row>
    <row r="144" spans="1:8" x14ac:dyDescent="0.2">
      <c r="A144">
        <v>143</v>
      </c>
      <c r="B144" s="10">
        <f t="shared" si="12"/>
        <v>2640</v>
      </c>
      <c r="C144">
        <f t="shared" si="13"/>
        <v>0</v>
      </c>
      <c r="D144">
        <f>COUNTIFS($A$2:A144, "&gt;=" &amp; (A144-LoanMonths+1), $C$2:C144, 1)</f>
        <v>0</v>
      </c>
      <c r="E144" s="10">
        <f t="shared" si="14"/>
        <v>0</v>
      </c>
      <c r="F144" s="10">
        <f t="shared" si="16"/>
        <v>284580</v>
      </c>
      <c r="G144" s="10">
        <f t="shared" si="17"/>
        <v>435780.15622683585</v>
      </c>
      <c r="H144" s="10">
        <f t="shared" si="15"/>
        <v>435780.15622683585</v>
      </c>
    </row>
    <row r="145" spans="1:8" x14ac:dyDescent="0.2">
      <c r="A145">
        <v>144</v>
      </c>
      <c r="B145" s="10">
        <f t="shared" si="12"/>
        <v>2640</v>
      </c>
      <c r="C145">
        <f t="shared" si="13"/>
        <v>0</v>
      </c>
      <c r="D145">
        <f>COUNTIFS($A$2:A145, "&gt;=" &amp; (A145-LoanMonths+1), $C$2:C145, 1)</f>
        <v>0</v>
      </c>
      <c r="E145" s="10">
        <f t="shared" si="14"/>
        <v>0</v>
      </c>
      <c r="F145" s="10">
        <f t="shared" si="16"/>
        <v>287220</v>
      </c>
      <c r="G145" s="10">
        <f t="shared" si="17"/>
        <v>441240.96471283172</v>
      </c>
      <c r="H145" s="10">
        <f t="shared" si="15"/>
        <v>441240.96471283172</v>
      </c>
    </row>
    <row r="146" spans="1:8" x14ac:dyDescent="0.2">
      <c r="A146">
        <v>145</v>
      </c>
      <c r="B146" s="10">
        <f t="shared" si="12"/>
        <v>3175</v>
      </c>
      <c r="C146">
        <f t="shared" si="13"/>
        <v>0</v>
      </c>
      <c r="D146">
        <f>COUNTIFS($A$2:A146, "&gt;=" &amp; (A146-LoanMonths+1), $C$2:C146, 1)</f>
        <v>0</v>
      </c>
      <c r="E146" s="10">
        <f t="shared" si="14"/>
        <v>0</v>
      </c>
      <c r="F146" s="10">
        <f t="shared" si="16"/>
        <v>290395</v>
      </c>
      <c r="G146" s="10">
        <f t="shared" si="17"/>
        <v>447275.35041116033</v>
      </c>
      <c r="H146" s="10">
        <f t="shared" si="15"/>
        <v>447275.35041116033</v>
      </c>
    </row>
    <row r="147" spans="1:8" x14ac:dyDescent="0.2">
      <c r="A147">
        <v>146</v>
      </c>
      <c r="B147" s="10">
        <f t="shared" si="12"/>
        <v>3175</v>
      </c>
      <c r="C147">
        <f t="shared" si="13"/>
        <v>0</v>
      </c>
      <c r="D147">
        <f>COUNTIFS($A$2:A147, "&gt;=" &amp; (A147-LoanMonths+1), $C$2:C147, 1)</f>
        <v>0</v>
      </c>
      <c r="E147" s="10">
        <f t="shared" si="14"/>
        <v>0</v>
      </c>
      <c r="F147" s="10">
        <f t="shared" si="16"/>
        <v>293570</v>
      </c>
      <c r="G147" s="10">
        <f t="shared" si="17"/>
        <v>453348.56152876734</v>
      </c>
      <c r="H147" s="10">
        <f t="shared" si="15"/>
        <v>453348.56152876734</v>
      </c>
    </row>
    <row r="148" spans="1:8" x14ac:dyDescent="0.2">
      <c r="A148">
        <v>147</v>
      </c>
      <c r="B148" s="10">
        <f t="shared" si="12"/>
        <v>3175</v>
      </c>
      <c r="C148">
        <f t="shared" si="13"/>
        <v>0</v>
      </c>
      <c r="D148">
        <f>COUNTIFS($A$2:A148, "&gt;=" &amp; (A148-LoanMonths+1), $C$2:C148, 1)</f>
        <v>0</v>
      </c>
      <c r="E148" s="10">
        <f t="shared" si="14"/>
        <v>0</v>
      </c>
      <c r="F148" s="10">
        <f t="shared" si="16"/>
        <v>296745</v>
      </c>
      <c r="G148" s="10">
        <f t="shared" si="17"/>
        <v>459460.84786956944</v>
      </c>
      <c r="H148" s="10">
        <f t="shared" si="15"/>
        <v>459460.84786956944</v>
      </c>
    </row>
    <row r="149" spans="1:8" x14ac:dyDescent="0.2">
      <c r="A149">
        <v>148</v>
      </c>
      <c r="B149" s="10">
        <f t="shared" si="12"/>
        <v>3175</v>
      </c>
      <c r="C149">
        <f t="shared" si="13"/>
        <v>0</v>
      </c>
      <c r="D149">
        <f>COUNTIFS($A$2:A149, "&gt;=" &amp; (A149-LoanMonths+1), $C$2:C149, 1)</f>
        <v>0</v>
      </c>
      <c r="E149" s="10">
        <f t="shared" si="14"/>
        <v>0</v>
      </c>
      <c r="F149" s="10">
        <f t="shared" si="16"/>
        <v>299920</v>
      </c>
      <c r="G149" s="10">
        <f t="shared" si="17"/>
        <v>465612.46084472921</v>
      </c>
      <c r="H149" s="10">
        <f t="shared" si="15"/>
        <v>465612.46084472921</v>
      </c>
    </row>
    <row r="150" spans="1:8" x14ac:dyDescent="0.2">
      <c r="A150">
        <v>149</v>
      </c>
      <c r="B150" s="10">
        <f t="shared" si="12"/>
        <v>3175</v>
      </c>
      <c r="C150">
        <f t="shared" si="13"/>
        <v>0</v>
      </c>
      <c r="D150">
        <f>COUNTIFS($A$2:A150, "&gt;=" &amp; (A150-LoanMonths+1), $C$2:C150, 1)</f>
        <v>0</v>
      </c>
      <c r="E150" s="10">
        <f t="shared" si="14"/>
        <v>0</v>
      </c>
      <c r="F150" s="10">
        <f t="shared" si="16"/>
        <v>303095</v>
      </c>
      <c r="G150" s="10">
        <f t="shared" si="17"/>
        <v>471803.65348299628</v>
      </c>
      <c r="H150" s="10">
        <f t="shared" si="15"/>
        <v>471803.65348299628</v>
      </c>
    </row>
    <row r="151" spans="1:8" x14ac:dyDescent="0.2">
      <c r="A151">
        <v>150</v>
      </c>
      <c r="B151" s="10">
        <f t="shared" si="12"/>
        <v>3175</v>
      </c>
      <c r="C151">
        <f t="shared" si="13"/>
        <v>0</v>
      </c>
      <c r="D151">
        <f>COUNTIFS($A$2:A151, "&gt;=" &amp; (A151-LoanMonths+1), $C$2:C151, 1)</f>
        <v>0</v>
      </c>
      <c r="E151" s="10">
        <f t="shared" si="14"/>
        <v>0</v>
      </c>
      <c r="F151" s="10">
        <f t="shared" si="16"/>
        <v>306270</v>
      </c>
      <c r="G151" s="10">
        <f t="shared" si="17"/>
        <v>478034.68044111476</v>
      </c>
      <c r="H151" s="10">
        <f t="shared" si="15"/>
        <v>478034.68044111476</v>
      </c>
    </row>
    <row r="152" spans="1:8" x14ac:dyDescent="0.2">
      <c r="A152">
        <v>151</v>
      </c>
      <c r="B152" s="10">
        <f t="shared" si="12"/>
        <v>3175</v>
      </c>
      <c r="C152">
        <f t="shared" si="13"/>
        <v>0</v>
      </c>
      <c r="D152">
        <f>COUNTIFS($A$2:A152, "&gt;=" &amp; (A152-LoanMonths+1), $C$2:C152, 1)</f>
        <v>0</v>
      </c>
      <c r="E152" s="10">
        <f t="shared" si="14"/>
        <v>0</v>
      </c>
      <c r="F152" s="10">
        <f t="shared" si="16"/>
        <v>309445</v>
      </c>
      <c r="G152" s="10">
        <f t="shared" si="17"/>
        <v>484305.79801429802</v>
      </c>
      <c r="H152" s="10">
        <f t="shared" si="15"/>
        <v>484305.79801429802</v>
      </c>
    </row>
    <row r="153" spans="1:8" x14ac:dyDescent="0.2">
      <c r="A153">
        <v>152</v>
      </c>
      <c r="B153" s="10">
        <f t="shared" si="12"/>
        <v>3175</v>
      </c>
      <c r="C153">
        <f t="shared" si="13"/>
        <v>0</v>
      </c>
      <c r="D153">
        <f>COUNTIFS($A$2:A153, "&gt;=" &amp; (A153-LoanMonths+1), $C$2:C153, 1)</f>
        <v>0</v>
      </c>
      <c r="E153" s="10">
        <f t="shared" si="14"/>
        <v>0</v>
      </c>
      <c r="F153" s="10">
        <f t="shared" si="16"/>
        <v>312620</v>
      </c>
      <c r="G153" s="10">
        <f t="shared" si="17"/>
        <v>490617.26414677053</v>
      </c>
      <c r="H153" s="10">
        <f t="shared" si="15"/>
        <v>490617.26414677053</v>
      </c>
    </row>
    <row r="154" spans="1:8" x14ac:dyDescent="0.2">
      <c r="A154">
        <v>153</v>
      </c>
      <c r="B154" s="10">
        <f t="shared" si="12"/>
        <v>3175</v>
      </c>
      <c r="C154">
        <f t="shared" si="13"/>
        <v>0</v>
      </c>
      <c r="D154">
        <f>COUNTIFS($A$2:A154, "&gt;=" &amp; (A154-LoanMonths+1), $C$2:C154, 1)</f>
        <v>0</v>
      </c>
      <c r="E154" s="10">
        <f t="shared" si="14"/>
        <v>0</v>
      </c>
      <c r="F154" s="10">
        <f t="shared" si="16"/>
        <v>315795</v>
      </c>
      <c r="G154" s="10">
        <f t="shared" si="17"/>
        <v>496969.33844237763</v>
      </c>
      <c r="H154" s="10">
        <f t="shared" si="15"/>
        <v>496969.33844237763</v>
      </c>
    </row>
    <row r="155" spans="1:8" x14ac:dyDescent="0.2">
      <c r="A155">
        <v>154</v>
      </c>
      <c r="B155" s="10">
        <f t="shared" si="12"/>
        <v>3175</v>
      </c>
      <c r="C155">
        <f t="shared" si="13"/>
        <v>0</v>
      </c>
      <c r="D155">
        <f>COUNTIFS($A$2:A155, "&gt;=" &amp; (A155-LoanMonths+1), $C$2:C155, 1)</f>
        <v>0</v>
      </c>
      <c r="E155" s="10">
        <f t="shared" si="14"/>
        <v>0</v>
      </c>
      <c r="F155" s="10">
        <f t="shared" si="16"/>
        <v>318970</v>
      </c>
      <c r="G155" s="10">
        <f t="shared" si="17"/>
        <v>503362.28217526362</v>
      </c>
      <c r="H155" s="10">
        <f t="shared" si="15"/>
        <v>503362.28217526362</v>
      </c>
    </row>
    <row r="156" spans="1:8" x14ac:dyDescent="0.2">
      <c r="A156">
        <v>155</v>
      </c>
      <c r="B156" s="10">
        <f t="shared" si="12"/>
        <v>3175</v>
      </c>
      <c r="C156">
        <f t="shared" si="13"/>
        <v>0</v>
      </c>
      <c r="D156">
        <f>COUNTIFS($A$2:A156, "&gt;=" &amp; (A156-LoanMonths+1), $C$2:C156, 1)</f>
        <v>0</v>
      </c>
      <c r="E156" s="10">
        <f t="shared" si="14"/>
        <v>0</v>
      </c>
      <c r="F156" s="10">
        <f t="shared" si="16"/>
        <v>322145</v>
      </c>
      <c r="G156" s="10">
        <f t="shared" si="17"/>
        <v>509796.35830061859</v>
      </c>
      <c r="H156" s="10">
        <f t="shared" si="15"/>
        <v>509796.35830061859</v>
      </c>
    </row>
    <row r="157" spans="1:8" x14ac:dyDescent="0.2">
      <c r="A157">
        <v>156</v>
      </c>
      <c r="B157" s="10">
        <f t="shared" si="12"/>
        <v>3175</v>
      </c>
      <c r="C157">
        <f t="shared" si="13"/>
        <v>0</v>
      </c>
      <c r="D157">
        <f>COUNTIFS($A$2:A157, "&gt;=" &amp; (A157-LoanMonths+1), $C$2:C157, 1)</f>
        <v>0</v>
      </c>
      <c r="E157" s="10">
        <f t="shared" si="14"/>
        <v>0</v>
      </c>
      <c r="F157" s="10">
        <f t="shared" si="16"/>
        <v>325320</v>
      </c>
      <c r="G157" s="10">
        <f t="shared" si="17"/>
        <v>516271.83146549412</v>
      </c>
      <c r="H157" s="10">
        <f t="shared" si="15"/>
        <v>516271.83146549412</v>
      </c>
    </row>
    <row r="158" spans="1:8" x14ac:dyDescent="0.2">
      <c r="A158">
        <v>157</v>
      </c>
      <c r="B158" s="10">
        <f t="shared" si="12"/>
        <v>3175</v>
      </c>
      <c r="C158">
        <f t="shared" si="13"/>
        <v>0</v>
      </c>
      <c r="D158">
        <f>COUNTIFS($A$2:A158, "&gt;=" &amp; (A158-LoanMonths+1), $C$2:C158, 1)</f>
        <v>0</v>
      </c>
      <c r="E158" s="10">
        <f t="shared" si="14"/>
        <v>0</v>
      </c>
      <c r="F158" s="10">
        <f t="shared" si="16"/>
        <v>328495</v>
      </c>
      <c r="G158" s="10">
        <f t="shared" si="17"/>
        <v>522788.96801968897</v>
      </c>
      <c r="H158" s="10">
        <f t="shared" si="15"/>
        <v>522788.96801968897</v>
      </c>
    </row>
    <row r="159" spans="1:8" x14ac:dyDescent="0.2">
      <c r="A159">
        <v>158</v>
      </c>
      <c r="B159" s="10">
        <f t="shared" si="12"/>
        <v>3175</v>
      </c>
      <c r="C159">
        <f t="shared" si="13"/>
        <v>0</v>
      </c>
      <c r="D159">
        <f>COUNTIFS($A$2:A159, "&gt;=" &amp; (A159-LoanMonths+1), $C$2:C159, 1)</f>
        <v>0</v>
      </c>
      <c r="E159" s="10">
        <f t="shared" si="14"/>
        <v>0</v>
      </c>
      <c r="F159" s="10">
        <f t="shared" si="16"/>
        <v>331670</v>
      </c>
      <c r="G159" s="10">
        <f t="shared" si="17"/>
        <v>529348.03602670447</v>
      </c>
      <c r="H159" s="10">
        <f t="shared" si="15"/>
        <v>529348.03602670447</v>
      </c>
    </row>
    <row r="160" spans="1:8" x14ac:dyDescent="0.2">
      <c r="A160">
        <v>159</v>
      </c>
      <c r="B160" s="10">
        <f t="shared" si="12"/>
        <v>3175</v>
      </c>
      <c r="C160">
        <f t="shared" si="13"/>
        <v>0</v>
      </c>
      <c r="D160">
        <f>COUNTIFS($A$2:A160, "&gt;=" &amp; (A160-LoanMonths+1), $C$2:C160, 1)</f>
        <v>0</v>
      </c>
      <c r="E160" s="10">
        <f t="shared" si="14"/>
        <v>0</v>
      </c>
      <c r="F160" s="10">
        <f t="shared" si="16"/>
        <v>334845</v>
      </c>
      <c r="G160" s="10">
        <f t="shared" si="17"/>
        <v>535949.30527477071</v>
      </c>
      <c r="H160" s="10">
        <f t="shared" si="15"/>
        <v>535949.30527477071</v>
      </c>
    </row>
    <row r="161" spans="1:8" x14ac:dyDescent="0.2">
      <c r="A161">
        <v>160</v>
      </c>
      <c r="B161" s="10">
        <f t="shared" si="12"/>
        <v>3175</v>
      </c>
      <c r="C161">
        <f t="shared" si="13"/>
        <v>0</v>
      </c>
      <c r="D161">
        <f>COUNTIFS($A$2:A161, "&gt;=" &amp; (A161-LoanMonths+1), $C$2:C161, 1)</f>
        <v>0</v>
      </c>
      <c r="E161" s="10">
        <f t="shared" si="14"/>
        <v>0</v>
      </c>
      <c r="F161" s="10">
        <f t="shared" si="16"/>
        <v>338020</v>
      </c>
      <c r="G161" s="10">
        <f t="shared" si="17"/>
        <v>542593.04728794331</v>
      </c>
      <c r="H161" s="10">
        <f t="shared" si="15"/>
        <v>542593.04728794331</v>
      </c>
    </row>
    <row r="162" spans="1:8" x14ac:dyDescent="0.2">
      <c r="A162">
        <v>161</v>
      </c>
      <c r="B162" s="10">
        <f t="shared" si="12"/>
        <v>3175</v>
      </c>
      <c r="C162">
        <f t="shared" si="13"/>
        <v>0</v>
      </c>
      <c r="D162">
        <f>COUNTIFS($A$2:A162, "&gt;=" &amp; (A162-LoanMonths+1), $C$2:C162, 1)</f>
        <v>0</v>
      </c>
      <c r="E162" s="10">
        <f t="shared" si="14"/>
        <v>0</v>
      </c>
      <c r="F162" s="10">
        <f t="shared" si="16"/>
        <v>341195</v>
      </c>
      <c r="G162" s="10">
        <f t="shared" si="17"/>
        <v>549279.53533727175</v>
      </c>
      <c r="H162" s="10">
        <f t="shared" si="15"/>
        <v>549279.53533727175</v>
      </c>
    </row>
    <row r="163" spans="1:8" x14ac:dyDescent="0.2">
      <c r="A163">
        <v>162</v>
      </c>
      <c r="B163" s="10">
        <f t="shared" si="12"/>
        <v>3175</v>
      </c>
      <c r="C163">
        <f t="shared" si="13"/>
        <v>0</v>
      </c>
      <c r="D163">
        <f>COUNTIFS($A$2:A163, "&gt;=" &amp; (A163-LoanMonths+1), $C$2:C163, 1)</f>
        <v>0</v>
      </c>
      <c r="E163" s="10">
        <f t="shared" si="14"/>
        <v>0</v>
      </c>
      <c r="F163" s="10">
        <f t="shared" si="16"/>
        <v>344370</v>
      </c>
      <c r="G163" s="10">
        <f t="shared" si="17"/>
        <v>556009.04445203976</v>
      </c>
      <c r="H163" s="10">
        <f t="shared" si="15"/>
        <v>556009.04445203976</v>
      </c>
    </row>
    <row r="164" spans="1:8" x14ac:dyDescent="0.2">
      <c r="A164">
        <v>163</v>
      </c>
      <c r="B164" s="10">
        <f t="shared" si="12"/>
        <v>3175</v>
      </c>
      <c r="C164">
        <f t="shared" si="13"/>
        <v>0</v>
      </c>
      <c r="D164">
        <f>COUNTIFS($A$2:A164, "&gt;=" &amp; (A164-LoanMonths+1), $C$2:C164, 1)</f>
        <v>0</v>
      </c>
      <c r="E164" s="10">
        <f t="shared" si="14"/>
        <v>0</v>
      </c>
      <c r="F164" s="10">
        <f t="shared" si="16"/>
        <v>347545</v>
      </c>
      <c r="G164" s="10">
        <f t="shared" si="17"/>
        <v>562781.8514310777</v>
      </c>
      <c r="H164" s="10">
        <f t="shared" si="15"/>
        <v>562781.8514310777</v>
      </c>
    </row>
    <row r="165" spans="1:8" x14ac:dyDescent="0.2">
      <c r="A165">
        <v>164</v>
      </c>
      <c r="B165" s="10">
        <f t="shared" si="12"/>
        <v>3175</v>
      </c>
      <c r="C165">
        <f t="shared" si="13"/>
        <v>0</v>
      </c>
      <c r="D165">
        <f>COUNTIFS($A$2:A165, "&gt;=" &amp; (A165-LoanMonths+1), $C$2:C165, 1)</f>
        <v>0</v>
      </c>
      <c r="E165" s="10">
        <f t="shared" si="14"/>
        <v>0</v>
      </c>
      <c r="F165" s="10">
        <f t="shared" si="16"/>
        <v>350720</v>
      </c>
      <c r="G165" s="10">
        <f t="shared" si="17"/>
        <v>569598.234854148</v>
      </c>
      <c r="H165" s="10">
        <f t="shared" si="15"/>
        <v>569598.234854148</v>
      </c>
    </row>
    <row r="166" spans="1:8" x14ac:dyDescent="0.2">
      <c r="A166">
        <v>165</v>
      </c>
      <c r="B166" s="10">
        <f t="shared" si="12"/>
        <v>3175</v>
      </c>
      <c r="C166">
        <f t="shared" si="13"/>
        <v>0</v>
      </c>
      <c r="D166">
        <f>COUNTIFS($A$2:A166, "&gt;=" &amp; (A166-LoanMonths+1), $C$2:C166, 1)</f>
        <v>0</v>
      </c>
      <c r="E166" s="10">
        <f t="shared" si="14"/>
        <v>0</v>
      </c>
      <c r="F166" s="10">
        <f t="shared" si="16"/>
        <v>353895</v>
      </c>
      <c r="G166" s="10">
        <f t="shared" si="17"/>
        <v>576458.47509340371</v>
      </c>
      <c r="H166" s="10">
        <f t="shared" si="15"/>
        <v>576458.47509340371</v>
      </c>
    </row>
    <row r="167" spans="1:8" x14ac:dyDescent="0.2">
      <c r="A167">
        <v>166</v>
      </c>
      <c r="B167" s="10">
        <f t="shared" si="12"/>
        <v>3175</v>
      </c>
      <c r="C167">
        <f t="shared" si="13"/>
        <v>0</v>
      </c>
      <c r="D167">
        <f>COUNTIFS($A$2:A167, "&gt;=" &amp; (A167-LoanMonths+1), $C$2:C167, 1)</f>
        <v>0</v>
      </c>
      <c r="E167" s="10">
        <f t="shared" si="14"/>
        <v>0</v>
      </c>
      <c r="F167" s="10">
        <f t="shared" si="16"/>
        <v>357070</v>
      </c>
      <c r="G167" s="10">
        <f t="shared" si="17"/>
        <v>583362.85432492057</v>
      </c>
      <c r="H167" s="10">
        <f t="shared" si="15"/>
        <v>583362.85432492057</v>
      </c>
    </row>
    <row r="168" spans="1:8" x14ac:dyDescent="0.2">
      <c r="A168">
        <v>167</v>
      </c>
      <c r="B168" s="10">
        <f t="shared" si="12"/>
        <v>3175</v>
      </c>
      <c r="C168">
        <f t="shared" si="13"/>
        <v>0</v>
      </c>
      <c r="D168">
        <f>COUNTIFS($A$2:A168, "&gt;=" &amp; (A168-LoanMonths+1), $C$2:C168, 1)</f>
        <v>0</v>
      </c>
      <c r="E168" s="10">
        <f t="shared" si="14"/>
        <v>0</v>
      </c>
      <c r="F168" s="10">
        <f t="shared" si="16"/>
        <v>360245</v>
      </c>
      <c r="G168" s="10">
        <f t="shared" si="17"/>
        <v>590311.65654030396</v>
      </c>
      <c r="H168" s="10">
        <f t="shared" si="15"/>
        <v>590311.65654030396</v>
      </c>
    </row>
    <row r="169" spans="1:8" x14ac:dyDescent="0.2">
      <c r="A169">
        <v>168</v>
      </c>
      <c r="B169" s="10">
        <f t="shared" si="12"/>
        <v>3175</v>
      </c>
      <c r="C169">
        <f t="shared" si="13"/>
        <v>0</v>
      </c>
      <c r="D169">
        <f>COUNTIFS($A$2:A169, "&gt;=" &amp; (A169-LoanMonths+1), $C$2:C169, 1)</f>
        <v>0</v>
      </c>
      <c r="E169" s="10">
        <f t="shared" si="14"/>
        <v>0</v>
      </c>
      <c r="F169" s="10">
        <f t="shared" si="16"/>
        <v>363420</v>
      </c>
      <c r="G169" s="10">
        <f t="shared" si="17"/>
        <v>597305.16755836958</v>
      </c>
      <c r="H169" s="10">
        <f t="shared" si="15"/>
        <v>597305.16755836958</v>
      </c>
    </row>
    <row r="170" spans="1:8" x14ac:dyDescent="0.2">
      <c r="A170">
        <v>169</v>
      </c>
      <c r="B170" s="10">
        <f t="shared" si="12"/>
        <v>3175</v>
      </c>
      <c r="C170">
        <f t="shared" si="13"/>
        <v>0</v>
      </c>
      <c r="D170">
        <f>COUNTIFS($A$2:A170, "&gt;=" &amp; (A170-LoanMonths+1), $C$2:C170, 1)</f>
        <v>0</v>
      </c>
      <c r="E170" s="10">
        <f t="shared" si="14"/>
        <v>0</v>
      </c>
      <c r="F170" s="10">
        <f t="shared" si="16"/>
        <v>366595</v>
      </c>
      <c r="G170" s="10">
        <f t="shared" si="17"/>
        <v>604343.67503689998</v>
      </c>
      <c r="H170" s="10">
        <f t="shared" si="15"/>
        <v>604343.67503689998</v>
      </c>
    </row>
    <row r="171" spans="1:8" x14ac:dyDescent="0.2">
      <c r="A171">
        <v>170</v>
      </c>
      <c r="B171" s="10">
        <f t="shared" si="12"/>
        <v>3175</v>
      </c>
      <c r="C171">
        <f t="shared" si="13"/>
        <v>0</v>
      </c>
      <c r="D171">
        <f>COUNTIFS($A$2:A171, "&gt;=" &amp; (A171-LoanMonths+1), $C$2:C171, 1)</f>
        <v>0</v>
      </c>
      <c r="E171" s="10">
        <f t="shared" si="14"/>
        <v>0</v>
      </c>
      <c r="F171" s="10">
        <f t="shared" si="16"/>
        <v>369770</v>
      </c>
      <c r="G171" s="10">
        <f t="shared" si="17"/>
        <v>611427.46848447679</v>
      </c>
      <c r="H171" s="10">
        <f t="shared" si="15"/>
        <v>611427.46848447679</v>
      </c>
    </row>
    <row r="172" spans="1:8" x14ac:dyDescent="0.2">
      <c r="A172">
        <v>171</v>
      </c>
      <c r="B172" s="10">
        <f t="shared" si="12"/>
        <v>3175</v>
      </c>
      <c r="C172">
        <f t="shared" si="13"/>
        <v>0</v>
      </c>
      <c r="D172">
        <f>COUNTIFS($A$2:A172, "&gt;=" &amp; (A172-LoanMonths+1), $C$2:C172, 1)</f>
        <v>0</v>
      </c>
      <c r="E172" s="10">
        <f t="shared" si="14"/>
        <v>0</v>
      </c>
      <c r="F172" s="10">
        <f t="shared" si="16"/>
        <v>372945</v>
      </c>
      <c r="G172" s="10">
        <f t="shared" si="17"/>
        <v>618556.83927238837</v>
      </c>
      <c r="H172" s="10">
        <f t="shared" si="15"/>
        <v>618556.83927238837</v>
      </c>
    </row>
    <row r="173" spans="1:8" x14ac:dyDescent="0.2">
      <c r="A173">
        <v>172</v>
      </c>
      <c r="B173" s="10">
        <f t="shared" si="12"/>
        <v>3175</v>
      </c>
      <c r="C173">
        <f t="shared" si="13"/>
        <v>0</v>
      </c>
      <c r="D173">
        <f>COUNTIFS($A$2:A173, "&gt;=" &amp; (A173-LoanMonths+1), $C$2:C173, 1)</f>
        <v>0</v>
      </c>
      <c r="E173" s="10">
        <f t="shared" si="14"/>
        <v>0</v>
      </c>
      <c r="F173" s="10">
        <f t="shared" si="16"/>
        <v>376120</v>
      </c>
      <c r="G173" s="10">
        <f t="shared" si="17"/>
        <v>625732.08064661478</v>
      </c>
      <c r="H173" s="10">
        <f t="shared" si="15"/>
        <v>625732.08064661478</v>
      </c>
    </row>
    <row r="174" spans="1:8" x14ac:dyDescent="0.2">
      <c r="A174">
        <v>173</v>
      </c>
      <c r="B174" s="10">
        <f t="shared" si="12"/>
        <v>3175</v>
      </c>
      <c r="C174">
        <f t="shared" si="13"/>
        <v>0</v>
      </c>
      <c r="D174">
        <f>COUNTIFS($A$2:A174, "&gt;=" &amp; (A174-LoanMonths+1), $C$2:C174, 1)</f>
        <v>0</v>
      </c>
      <c r="E174" s="10">
        <f t="shared" si="14"/>
        <v>0</v>
      </c>
      <c r="F174" s="10">
        <f t="shared" si="16"/>
        <v>379295</v>
      </c>
      <c r="G174" s="10">
        <f t="shared" si="17"/>
        <v>632953.48773988942</v>
      </c>
      <c r="H174" s="10">
        <f t="shared" si="15"/>
        <v>632953.48773988942</v>
      </c>
    </row>
    <row r="175" spans="1:8" x14ac:dyDescent="0.2">
      <c r="A175">
        <v>174</v>
      </c>
      <c r="B175" s="10">
        <f t="shared" si="12"/>
        <v>3175</v>
      </c>
      <c r="C175">
        <f t="shared" si="13"/>
        <v>0</v>
      </c>
      <c r="D175">
        <f>COUNTIFS($A$2:A175, "&gt;=" &amp; (A175-LoanMonths+1), $C$2:C175, 1)</f>
        <v>0</v>
      </c>
      <c r="E175" s="10">
        <f t="shared" si="14"/>
        <v>0</v>
      </c>
      <c r="F175" s="10">
        <f t="shared" si="16"/>
        <v>382470</v>
      </c>
      <c r="G175" s="10">
        <f t="shared" si="17"/>
        <v>640221.35758383886</v>
      </c>
      <c r="H175" s="10">
        <f t="shared" si="15"/>
        <v>640221.35758383886</v>
      </c>
    </row>
    <row r="176" spans="1:8" x14ac:dyDescent="0.2">
      <c r="A176">
        <v>175</v>
      </c>
      <c r="B176" s="10">
        <f t="shared" si="12"/>
        <v>3175</v>
      </c>
      <c r="C176">
        <f t="shared" si="13"/>
        <v>0</v>
      </c>
      <c r="D176">
        <f>COUNTIFS($A$2:A176, "&gt;=" &amp; (A176-LoanMonths+1), $C$2:C176, 1)</f>
        <v>0</v>
      </c>
      <c r="E176" s="10">
        <f t="shared" si="14"/>
        <v>0</v>
      </c>
      <c r="F176" s="10">
        <f t="shared" si="16"/>
        <v>385645</v>
      </c>
      <c r="G176" s="10">
        <f t="shared" si="17"/>
        <v>647535.98912119982</v>
      </c>
      <c r="H176" s="10">
        <f t="shared" si="15"/>
        <v>647535.98912119982</v>
      </c>
    </row>
    <row r="177" spans="1:8" x14ac:dyDescent="0.2">
      <c r="A177">
        <v>176</v>
      </c>
      <c r="B177" s="10">
        <f t="shared" si="12"/>
        <v>3175</v>
      </c>
      <c r="C177">
        <f t="shared" si="13"/>
        <v>0</v>
      </c>
      <c r="D177">
        <f>COUNTIFS($A$2:A177, "&gt;=" &amp; (A177-LoanMonths+1), $C$2:C177, 1)</f>
        <v>0</v>
      </c>
      <c r="E177" s="10">
        <f t="shared" si="14"/>
        <v>0</v>
      </c>
      <c r="F177" s="10">
        <f t="shared" si="16"/>
        <v>388820</v>
      </c>
      <c r="G177" s="10">
        <f t="shared" si="17"/>
        <v>654897.68321811571</v>
      </c>
      <c r="H177" s="10">
        <f t="shared" si="15"/>
        <v>654897.68321811571</v>
      </c>
    </row>
    <row r="178" spans="1:8" x14ac:dyDescent="0.2">
      <c r="A178">
        <v>177</v>
      </c>
      <c r="B178" s="10">
        <f t="shared" si="12"/>
        <v>3175</v>
      </c>
      <c r="C178">
        <f t="shared" si="13"/>
        <v>0</v>
      </c>
      <c r="D178">
        <f>COUNTIFS($A$2:A178, "&gt;=" &amp; (A178-LoanMonths+1), $C$2:C178, 1)</f>
        <v>0</v>
      </c>
      <c r="E178" s="10">
        <f t="shared" si="14"/>
        <v>0</v>
      </c>
      <c r="F178" s="10">
        <f t="shared" si="16"/>
        <v>391995</v>
      </c>
      <c r="G178" s="10">
        <f t="shared" si="17"/>
        <v>662306.74267651176</v>
      </c>
      <c r="H178" s="10">
        <f t="shared" si="15"/>
        <v>662306.74267651176</v>
      </c>
    </row>
    <row r="179" spans="1:8" x14ac:dyDescent="0.2">
      <c r="A179">
        <v>178</v>
      </c>
      <c r="B179" s="10">
        <f t="shared" si="12"/>
        <v>3175</v>
      </c>
      <c r="C179">
        <f t="shared" si="13"/>
        <v>0</v>
      </c>
      <c r="D179">
        <f>COUNTIFS($A$2:A179, "&gt;=" &amp; (A179-LoanMonths+1), $C$2:C179, 1)</f>
        <v>0</v>
      </c>
      <c r="E179" s="10">
        <f t="shared" si="14"/>
        <v>0</v>
      </c>
      <c r="F179" s="10">
        <f t="shared" si="16"/>
        <v>395170</v>
      </c>
      <c r="G179" s="10">
        <f t="shared" si="17"/>
        <v>669763.47224655002</v>
      </c>
      <c r="H179" s="10">
        <f t="shared" si="15"/>
        <v>669763.47224655002</v>
      </c>
    </row>
    <row r="180" spans="1:8" x14ac:dyDescent="0.2">
      <c r="A180">
        <v>179</v>
      </c>
      <c r="B180" s="10">
        <f t="shared" si="12"/>
        <v>3175</v>
      </c>
      <c r="C180">
        <f t="shared" si="13"/>
        <v>0</v>
      </c>
      <c r="D180">
        <f>COUNTIFS($A$2:A180, "&gt;=" &amp; (A180-LoanMonths+1), $C$2:C180, 1)</f>
        <v>0</v>
      </c>
      <c r="E180" s="10">
        <f t="shared" si="14"/>
        <v>0</v>
      </c>
      <c r="F180" s="10">
        <f t="shared" si="16"/>
        <v>398345</v>
      </c>
      <c r="G180" s="10">
        <f t="shared" si="17"/>
        <v>677268.17863916408</v>
      </c>
      <c r="H180" s="10">
        <f t="shared" si="15"/>
        <v>677268.17863916408</v>
      </c>
    </row>
    <row r="181" spans="1:8" x14ac:dyDescent="0.2">
      <c r="A181">
        <v>180</v>
      </c>
      <c r="B181" s="10">
        <f t="shared" si="12"/>
        <v>3175</v>
      </c>
      <c r="C181">
        <f t="shared" si="13"/>
        <v>0</v>
      </c>
      <c r="D181">
        <f>COUNTIFS($A$2:A181, "&gt;=" &amp; (A181-LoanMonths+1), $C$2:C181, 1)</f>
        <v>0</v>
      </c>
      <c r="E181" s="10">
        <f t="shared" si="14"/>
        <v>0</v>
      </c>
      <c r="F181" s="10">
        <f t="shared" si="16"/>
        <v>401520</v>
      </c>
      <c r="G181" s="10">
        <f t="shared" si="17"/>
        <v>684821.17053867492</v>
      </c>
      <c r="H181" s="10">
        <f t="shared" si="15"/>
        <v>684821.17053867492</v>
      </c>
    </row>
    <row r="182" spans="1:8" x14ac:dyDescent="0.2">
      <c r="A182">
        <v>181</v>
      </c>
      <c r="B182" s="10">
        <f t="shared" si="12"/>
        <v>3175</v>
      </c>
      <c r="C182">
        <f t="shared" si="13"/>
        <v>0</v>
      </c>
      <c r="D182">
        <f>COUNTIFS($A$2:A182, "&gt;=" &amp; (A182-LoanMonths+1), $C$2:C182, 1)</f>
        <v>0</v>
      </c>
      <c r="E182" s="10">
        <f t="shared" si="14"/>
        <v>0</v>
      </c>
      <c r="F182" s="10">
        <f t="shared" si="16"/>
        <v>404695</v>
      </c>
      <c r="G182" s="10">
        <f t="shared" si="17"/>
        <v>692422.75861548784</v>
      </c>
      <c r="H182" s="10">
        <f t="shared" si="15"/>
        <v>692422.75861548784</v>
      </c>
    </row>
    <row r="183" spans="1:8" x14ac:dyDescent="0.2">
      <c r="A183">
        <v>182</v>
      </c>
      <c r="B183" s="10">
        <f t="shared" si="12"/>
        <v>3175</v>
      </c>
      <c r="C183">
        <f t="shared" si="13"/>
        <v>0</v>
      </c>
      <c r="D183">
        <f>COUNTIFS($A$2:A183, "&gt;=" &amp; (A183-LoanMonths+1), $C$2:C183, 1)</f>
        <v>0</v>
      </c>
      <c r="E183" s="10">
        <f t="shared" si="14"/>
        <v>0</v>
      </c>
      <c r="F183" s="10">
        <f t="shared" si="16"/>
        <v>407870</v>
      </c>
      <c r="G183" s="10">
        <f t="shared" si="17"/>
        <v>700073.25553887081</v>
      </c>
      <c r="H183" s="10">
        <f t="shared" si="15"/>
        <v>700073.25553887081</v>
      </c>
    </row>
    <row r="184" spans="1:8" x14ac:dyDescent="0.2">
      <c r="A184">
        <v>183</v>
      </c>
      <c r="B184" s="10">
        <f t="shared" si="12"/>
        <v>3175</v>
      </c>
      <c r="C184">
        <f t="shared" si="13"/>
        <v>0</v>
      </c>
      <c r="D184">
        <f>COUNTIFS($A$2:A184, "&gt;=" &amp; (A184-LoanMonths+1), $C$2:C184, 1)</f>
        <v>0</v>
      </c>
      <c r="E184" s="10">
        <f t="shared" si="14"/>
        <v>0</v>
      </c>
      <c r="F184" s="10">
        <f t="shared" si="16"/>
        <v>411045</v>
      </c>
      <c r="G184" s="10">
        <f t="shared" si="17"/>
        <v>707772.97598981531</v>
      </c>
      <c r="H184" s="10">
        <f t="shared" si="15"/>
        <v>707772.97598981531</v>
      </c>
    </row>
    <row r="185" spans="1:8" x14ac:dyDescent="0.2">
      <c r="A185">
        <v>184</v>
      </c>
      <c r="B185" s="10">
        <f t="shared" si="12"/>
        <v>3175</v>
      </c>
      <c r="C185">
        <f t="shared" si="13"/>
        <v>0</v>
      </c>
      <c r="D185">
        <f>COUNTIFS($A$2:A185, "&gt;=" &amp; (A185-LoanMonths+1), $C$2:C185, 1)</f>
        <v>0</v>
      </c>
      <c r="E185" s="10">
        <f t="shared" si="14"/>
        <v>0</v>
      </c>
      <c r="F185" s="10">
        <f t="shared" si="16"/>
        <v>414220</v>
      </c>
      <c r="G185" s="10">
        <f t="shared" si="17"/>
        <v>715522.23667397979</v>
      </c>
      <c r="H185" s="10">
        <f t="shared" si="15"/>
        <v>715522.23667397979</v>
      </c>
    </row>
    <row r="186" spans="1:8" x14ac:dyDescent="0.2">
      <c r="A186">
        <v>185</v>
      </c>
      <c r="B186" s="10">
        <f t="shared" si="12"/>
        <v>3175</v>
      </c>
      <c r="C186">
        <f t="shared" si="13"/>
        <v>0</v>
      </c>
      <c r="D186">
        <f>COUNTIFS($A$2:A186, "&gt;=" &amp; (A186-LoanMonths+1), $C$2:C186, 1)</f>
        <v>0</v>
      </c>
      <c r="E186" s="10">
        <f t="shared" si="14"/>
        <v>0</v>
      </c>
      <c r="F186" s="10">
        <f t="shared" si="16"/>
        <v>417395</v>
      </c>
      <c r="G186" s="10">
        <f t="shared" si="17"/>
        <v>723321.35633471643</v>
      </c>
      <c r="H186" s="10">
        <f t="shared" si="15"/>
        <v>723321.35633471643</v>
      </c>
    </row>
    <row r="187" spans="1:8" x14ac:dyDescent="0.2">
      <c r="A187">
        <v>186</v>
      </c>
      <c r="B187" s="10">
        <f t="shared" si="12"/>
        <v>3175</v>
      </c>
      <c r="C187">
        <f t="shared" si="13"/>
        <v>0</v>
      </c>
      <c r="D187">
        <f>COUNTIFS($A$2:A187, "&gt;=" &amp; (A187-LoanMonths+1), $C$2:C187, 1)</f>
        <v>0</v>
      </c>
      <c r="E187" s="10">
        <f t="shared" si="14"/>
        <v>0</v>
      </c>
      <c r="F187" s="10">
        <f t="shared" si="16"/>
        <v>420570</v>
      </c>
      <c r="G187" s="10">
        <f t="shared" si="17"/>
        <v>731170.65576618176</v>
      </c>
      <c r="H187" s="10">
        <f t="shared" si="15"/>
        <v>731170.65576618176</v>
      </c>
    </row>
    <row r="188" spans="1:8" x14ac:dyDescent="0.2">
      <c r="A188">
        <v>187</v>
      </c>
      <c r="B188" s="10">
        <f t="shared" si="12"/>
        <v>3175</v>
      </c>
      <c r="C188">
        <f t="shared" si="13"/>
        <v>0</v>
      </c>
      <c r="D188">
        <f>COUNTIFS($A$2:A188, "&gt;=" &amp; (A188-LoanMonths+1), $C$2:C188, 1)</f>
        <v>0</v>
      </c>
      <c r="E188" s="10">
        <f t="shared" si="14"/>
        <v>0</v>
      </c>
      <c r="F188" s="10">
        <f t="shared" si="16"/>
        <v>423745</v>
      </c>
      <c r="G188" s="10">
        <f t="shared" si="17"/>
        <v>739070.45782653161</v>
      </c>
      <c r="H188" s="10">
        <f t="shared" si="15"/>
        <v>739070.45782653161</v>
      </c>
    </row>
    <row r="189" spans="1:8" x14ac:dyDescent="0.2">
      <c r="A189">
        <v>188</v>
      </c>
      <c r="B189" s="10">
        <f t="shared" si="12"/>
        <v>3175</v>
      </c>
      <c r="C189">
        <f t="shared" si="13"/>
        <v>0</v>
      </c>
      <c r="D189">
        <f>COUNTIFS($A$2:A189, "&gt;=" &amp; (A189-LoanMonths+1), $C$2:C189, 1)</f>
        <v>0</v>
      </c>
      <c r="E189" s="10">
        <f t="shared" si="14"/>
        <v>0</v>
      </c>
      <c r="F189" s="10">
        <f t="shared" si="16"/>
        <v>426920</v>
      </c>
      <c r="G189" s="10">
        <f t="shared" si="17"/>
        <v>747021.08745120082</v>
      </c>
      <c r="H189" s="10">
        <f t="shared" si="15"/>
        <v>747021.08745120082</v>
      </c>
    </row>
    <row r="190" spans="1:8" x14ac:dyDescent="0.2">
      <c r="A190">
        <v>189</v>
      </c>
      <c r="B190" s="10">
        <f t="shared" si="12"/>
        <v>3175</v>
      </c>
      <c r="C190">
        <f t="shared" si="13"/>
        <v>0</v>
      </c>
      <c r="D190">
        <f>COUNTIFS($A$2:A190, "&gt;=" &amp; (A190-LoanMonths+1), $C$2:C190, 1)</f>
        <v>0</v>
      </c>
      <c r="E190" s="10">
        <f t="shared" si="14"/>
        <v>0</v>
      </c>
      <c r="F190" s="10">
        <f t="shared" si="16"/>
        <v>430095</v>
      </c>
      <c r="G190" s="10">
        <f t="shared" si="17"/>
        <v>755022.87166626856</v>
      </c>
      <c r="H190" s="10">
        <f t="shared" si="15"/>
        <v>755022.87166626856</v>
      </c>
    </row>
    <row r="191" spans="1:8" x14ac:dyDescent="0.2">
      <c r="A191">
        <v>190</v>
      </c>
      <c r="B191" s="10">
        <f t="shared" si="12"/>
        <v>3175</v>
      </c>
      <c r="C191">
        <f t="shared" si="13"/>
        <v>0</v>
      </c>
      <c r="D191">
        <f>COUNTIFS($A$2:A191, "&gt;=" &amp; (A191-LoanMonths+1), $C$2:C191, 1)</f>
        <v>0</v>
      </c>
      <c r="E191" s="10">
        <f t="shared" si="14"/>
        <v>0</v>
      </c>
      <c r="F191" s="10">
        <f t="shared" si="16"/>
        <v>433270</v>
      </c>
      <c r="G191" s="10">
        <f t="shared" si="17"/>
        <v>763076.1396019099</v>
      </c>
      <c r="H191" s="10">
        <f t="shared" si="15"/>
        <v>763076.1396019099</v>
      </c>
    </row>
    <row r="192" spans="1:8" x14ac:dyDescent="0.2">
      <c r="A192">
        <v>191</v>
      </c>
      <c r="B192" s="10">
        <f t="shared" si="12"/>
        <v>3175</v>
      </c>
      <c r="C192">
        <f t="shared" si="13"/>
        <v>0</v>
      </c>
      <c r="D192">
        <f>COUNTIFS($A$2:A192, "&gt;=" &amp; (A192-LoanMonths+1), $C$2:C192, 1)</f>
        <v>0</v>
      </c>
      <c r="E192" s="10">
        <f t="shared" si="14"/>
        <v>0</v>
      </c>
      <c r="F192" s="10">
        <f t="shared" si="16"/>
        <v>436445</v>
      </c>
      <c r="G192" s="10">
        <f t="shared" si="17"/>
        <v>771181.22250593302</v>
      </c>
      <c r="H192" s="10">
        <f t="shared" si="15"/>
        <v>771181.22250593302</v>
      </c>
    </row>
    <row r="193" spans="1:8" x14ac:dyDescent="0.2">
      <c r="A193">
        <v>192</v>
      </c>
      <c r="B193" s="10">
        <f t="shared" si="12"/>
        <v>3175</v>
      </c>
      <c r="C193">
        <f t="shared" si="13"/>
        <v>0</v>
      </c>
      <c r="D193">
        <f>COUNTIFS($A$2:A193, "&gt;=" &amp; (A193-LoanMonths+1), $C$2:C193, 1)</f>
        <v>0</v>
      </c>
      <c r="E193" s="10">
        <f t="shared" si="14"/>
        <v>0</v>
      </c>
      <c r="F193" s="10">
        <f t="shared" si="16"/>
        <v>439620</v>
      </c>
      <c r="G193" s="10">
        <f t="shared" si="17"/>
        <v>779338.4537574047</v>
      </c>
      <c r="H193" s="10">
        <f t="shared" si="15"/>
        <v>779338.4537574047</v>
      </c>
    </row>
    <row r="194" spans="1:8" x14ac:dyDescent="0.2">
      <c r="A194">
        <v>193</v>
      </c>
      <c r="B194" s="10">
        <f t="shared" ref="B194:B257" si="18">VLOOKUP(A194, DepositTable, 2, TRUE)</f>
        <v>2901</v>
      </c>
      <c r="C194">
        <f t="shared" ref="C194:C257" si="19">IF(AND(A194&gt;=FirstWeddingMonth, MOD(A194-FirstWeddingMonth, WeddingInterval)=0, (A194-FirstWeddingMonth)/WeddingInterval &lt; KidsCount), 1, 0)</f>
        <v>0</v>
      </c>
      <c r="D194">
        <f>COUNTIFS($A$2:A194, "&gt;=" &amp; (A194-LoanMonths+1), $C$2:C194, 1)</f>
        <v>0</v>
      </c>
      <c r="E194" s="10">
        <f t="shared" ref="E194:E257" si="20">D194 * MonthlyPayment</f>
        <v>0</v>
      </c>
      <c r="F194" s="10">
        <f t="shared" si="16"/>
        <v>442521</v>
      </c>
      <c r="G194" s="10">
        <f t="shared" si="17"/>
        <v>787272.40595611243</v>
      </c>
      <c r="H194" s="10">
        <f t="shared" ref="H194:H257" si="21">G194 - E194</f>
        <v>787272.40595611243</v>
      </c>
    </row>
    <row r="195" spans="1:8" x14ac:dyDescent="0.2">
      <c r="A195">
        <v>194</v>
      </c>
      <c r="B195" s="10">
        <f t="shared" si="18"/>
        <v>2901</v>
      </c>
      <c r="C195">
        <f t="shared" si="19"/>
        <v>0</v>
      </c>
      <c r="D195">
        <f>COUNTIFS($A$2:A195, "&gt;=" &amp; (A195-LoanMonths+1), $C$2:C195, 1)</f>
        <v>0</v>
      </c>
      <c r="E195" s="10">
        <f t="shared" si="20"/>
        <v>0</v>
      </c>
      <c r="F195" s="10">
        <f t="shared" ref="F195:F258" si="22">F194 + B195</f>
        <v>445422</v>
      </c>
      <c r="G195" s="10">
        <f t="shared" ref="G195:G258" si="23">(H194 + B195) * (1 + MonthlyYield)</f>
        <v>795257.40544215799</v>
      </c>
      <c r="H195" s="10">
        <f t="shared" si="21"/>
        <v>795257.40544215799</v>
      </c>
    </row>
    <row r="196" spans="1:8" x14ac:dyDescent="0.2">
      <c r="A196">
        <v>195</v>
      </c>
      <c r="B196" s="10">
        <f t="shared" si="18"/>
        <v>2901</v>
      </c>
      <c r="C196">
        <f t="shared" si="19"/>
        <v>0</v>
      </c>
      <c r="D196">
        <f>COUNTIFS($A$2:A196, "&gt;=" &amp; (A196-LoanMonths+1), $C$2:C196, 1)</f>
        <v>0</v>
      </c>
      <c r="E196" s="10">
        <f t="shared" si="20"/>
        <v>0</v>
      </c>
      <c r="F196" s="10">
        <f t="shared" si="22"/>
        <v>448323</v>
      </c>
      <c r="G196" s="10">
        <f t="shared" si="23"/>
        <v>803293.78065532516</v>
      </c>
      <c r="H196" s="10">
        <f t="shared" si="21"/>
        <v>803293.78065532516</v>
      </c>
    </row>
    <row r="197" spans="1:8" x14ac:dyDescent="0.2">
      <c r="A197">
        <v>196</v>
      </c>
      <c r="B197" s="10">
        <f t="shared" si="18"/>
        <v>2901</v>
      </c>
      <c r="C197">
        <f t="shared" si="19"/>
        <v>0</v>
      </c>
      <c r="D197">
        <f>COUNTIFS($A$2:A197, "&gt;=" &amp; (A197-LoanMonths+1), $C$2:C197, 1)</f>
        <v>0</v>
      </c>
      <c r="E197" s="10">
        <f t="shared" si="20"/>
        <v>0</v>
      </c>
      <c r="F197" s="10">
        <f t="shared" si="22"/>
        <v>451224</v>
      </c>
      <c r="G197" s="10">
        <f t="shared" si="23"/>
        <v>811381.86214858911</v>
      </c>
      <c r="H197" s="10">
        <f t="shared" si="21"/>
        <v>811381.86214858911</v>
      </c>
    </row>
    <row r="198" spans="1:8" x14ac:dyDescent="0.2">
      <c r="A198">
        <v>197</v>
      </c>
      <c r="B198" s="10">
        <f t="shared" si="18"/>
        <v>2901</v>
      </c>
      <c r="C198">
        <f t="shared" si="19"/>
        <v>0</v>
      </c>
      <c r="D198">
        <f>COUNTIFS($A$2:A198, "&gt;=" &amp; (A198-LoanMonths+1), $C$2:C198, 1)</f>
        <v>0</v>
      </c>
      <c r="E198" s="10">
        <f t="shared" si="20"/>
        <v>0</v>
      </c>
      <c r="F198" s="10">
        <f t="shared" si="22"/>
        <v>454125</v>
      </c>
      <c r="G198" s="10">
        <f t="shared" si="23"/>
        <v>819521.98260171292</v>
      </c>
      <c r="H198" s="10">
        <f t="shared" si="21"/>
        <v>819521.98260171292</v>
      </c>
    </row>
    <row r="199" spans="1:8" x14ac:dyDescent="0.2">
      <c r="A199">
        <v>198</v>
      </c>
      <c r="B199" s="10">
        <f t="shared" si="18"/>
        <v>2901</v>
      </c>
      <c r="C199">
        <f t="shared" si="19"/>
        <v>0</v>
      </c>
      <c r="D199">
        <f>COUNTIFS($A$2:A199, "&gt;=" &amp; (A199-LoanMonths+1), $C$2:C199, 1)</f>
        <v>0</v>
      </c>
      <c r="E199" s="10">
        <f t="shared" si="20"/>
        <v>0</v>
      </c>
      <c r="F199" s="10">
        <f t="shared" si="22"/>
        <v>457026</v>
      </c>
      <c r="G199" s="10">
        <f t="shared" si="23"/>
        <v>827714.47683493118</v>
      </c>
      <c r="H199" s="10">
        <f t="shared" si="21"/>
        <v>827714.47683493118</v>
      </c>
    </row>
    <row r="200" spans="1:8" x14ac:dyDescent="0.2">
      <c r="A200">
        <v>199</v>
      </c>
      <c r="B200" s="10">
        <f t="shared" si="18"/>
        <v>2901</v>
      </c>
      <c r="C200">
        <f t="shared" si="19"/>
        <v>0</v>
      </c>
      <c r="D200">
        <f>COUNTIFS($A$2:A200, "&gt;=" &amp; (A200-LoanMonths+1), $C$2:C200, 1)</f>
        <v>0</v>
      </c>
      <c r="E200" s="10">
        <f t="shared" si="20"/>
        <v>0</v>
      </c>
      <c r="F200" s="10">
        <f t="shared" si="22"/>
        <v>459927</v>
      </c>
      <c r="G200" s="10">
        <f t="shared" si="23"/>
        <v>835959.68182272196</v>
      </c>
      <c r="H200" s="10">
        <f t="shared" si="21"/>
        <v>835959.68182272196</v>
      </c>
    </row>
    <row r="201" spans="1:8" x14ac:dyDescent="0.2">
      <c r="A201">
        <v>200</v>
      </c>
      <c r="B201" s="10">
        <f t="shared" si="18"/>
        <v>2901</v>
      </c>
      <c r="C201">
        <f t="shared" si="19"/>
        <v>0</v>
      </c>
      <c r="D201">
        <f>COUNTIFS($A$2:A201, "&gt;=" &amp; (A201-LoanMonths+1), $C$2:C201, 1)</f>
        <v>0</v>
      </c>
      <c r="E201" s="10">
        <f t="shared" si="20"/>
        <v>0</v>
      </c>
      <c r="F201" s="10">
        <f t="shared" si="22"/>
        <v>462828</v>
      </c>
      <c r="G201" s="10">
        <f t="shared" si="23"/>
        <v>844257.93670766731</v>
      </c>
      <c r="H201" s="10">
        <f t="shared" si="21"/>
        <v>844257.93670766731</v>
      </c>
    </row>
    <row r="202" spans="1:8" x14ac:dyDescent="0.2">
      <c r="A202">
        <v>201</v>
      </c>
      <c r="B202" s="10">
        <f t="shared" si="18"/>
        <v>2901</v>
      </c>
      <c r="C202">
        <f t="shared" si="19"/>
        <v>0</v>
      </c>
      <c r="D202">
        <f>COUNTIFS($A$2:A202, "&gt;=" &amp; (A202-LoanMonths+1), $C$2:C202, 1)</f>
        <v>0</v>
      </c>
      <c r="E202" s="10">
        <f t="shared" si="20"/>
        <v>0</v>
      </c>
      <c r="F202" s="10">
        <f t="shared" si="22"/>
        <v>465729</v>
      </c>
      <c r="G202" s="10">
        <f t="shared" si="23"/>
        <v>852609.58281440288</v>
      </c>
      <c r="H202" s="10">
        <f t="shared" si="21"/>
        <v>852609.58281440288</v>
      </c>
    </row>
    <row r="203" spans="1:8" x14ac:dyDescent="0.2">
      <c r="A203">
        <v>202</v>
      </c>
      <c r="B203" s="10">
        <f t="shared" si="18"/>
        <v>2901</v>
      </c>
      <c r="C203">
        <f t="shared" si="19"/>
        <v>0</v>
      </c>
      <c r="D203">
        <f>COUNTIFS($A$2:A203, "&gt;=" &amp; (A203-LoanMonths+1), $C$2:C203, 1)</f>
        <v>0</v>
      </c>
      <c r="E203" s="10">
        <f t="shared" si="20"/>
        <v>0</v>
      </c>
      <c r="F203" s="10">
        <f t="shared" si="22"/>
        <v>468630</v>
      </c>
      <c r="G203" s="10">
        <f t="shared" si="23"/>
        <v>861014.96366365731</v>
      </c>
      <c r="H203" s="10">
        <f t="shared" si="21"/>
        <v>861014.96366365731</v>
      </c>
    </row>
    <row r="204" spans="1:8" x14ac:dyDescent="0.2">
      <c r="A204">
        <v>203</v>
      </c>
      <c r="B204" s="10">
        <f t="shared" si="18"/>
        <v>2901</v>
      </c>
      <c r="C204">
        <f t="shared" si="19"/>
        <v>0</v>
      </c>
      <c r="D204">
        <f>COUNTIFS($A$2:A204, "&gt;=" &amp; (A204-LoanMonths+1), $C$2:C204, 1)</f>
        <v>0</v>
      </c>
      <c r="E204" s="10">
        <f t="shared" si="20"/>
        <v>0</v>
      </c>
      <c r="F204" s="10">
        <f t="shared" si="22"/>
        <v>471531</v>
      </c>
      <c r="G204" s="10">
        <f t="shared" si="23"/>
        <v>869474.4249863819</v>
      </c>
      <c r="H204" s="10">
        <f t="shared" si="21"/>
        <v>869474.4249863819</v>
      </c>
    </row>
    <row r="205" spans="1:8" x14ac:dyDescent="0.2">
      <c r="A205">
        <v>204</v>
      </c>
      <c r="B205" s="10">
        <f t="shared" si="18"/>
        <v>2901</v>
      </c>
      <c r="C205">
        <f t="shared" si="19"/>
        <v>0</v>
      </c>
      <c r="D205">
        <f>COUNTIFS($A$2:A205, "&gt;=" &amp; (A205-LoanMonths+1), $C$2:C205, 1)</f>
        <v>0</v>
      </c>
      <c r="E205" s="10">
        <f t="shared" si="20"/>
        <v>0</v>
      </c>
      <c r="F205" s="10">
        <f t="shared" si="22"/>
        <v>474432</v>
      </c>
      <c r="G205" s="10">
        <f t="shared" si="23"/>
        <v>877988.31473797129</v>
      </c>
      <c r="H205" s="10">
        <f t="shared" si="21"/>
        <v>877988.31473797129</v>
      </c>
    </row>
    <row r="206" spans="1:8" x14ac:dyDescent="0.2">
      <c r="A206">
        <v>205</v>
      </c>
      <c r="B206" s="10">
        <f t="shared" si="18"/>
        <v>1210</v>
      </c>
      <c r="C206">
        <f t="shared" si="19"/>
        <v>0</v>
      </c>
      <c r="D206">
        <f>COUNTIFS($A$2:A206, "&gt;=" &amp; (A206-LoanMonths+1), $C$2:C206, 1)</f>
        <v>0</v>
      </c>
      <c r="E206" s="10">
        <f t="shared" si="20"/>
        <v>0</v>
      </c>
      <c r="F206" s="10">
        <f t="shared" si="22"/>
        <v>475642</v>
      </c>
      <c r="G206" s="10">
        <f t="shared" si="23"/>
        <v>884855.10316765972</v>
      </c>
      <c r="H206" s="10">
        <f t="shared" si="21"/>
        <v>884855.10316765972</v>
      </c>
    </row>
    <row r="207" spans="1:8" x14ac:dyDescent="0.2">
      <c r="A207">
        <v>206</v>
      </c>
      <c r="B207" s="10">
        <f t="shared" si="18"/>
        <v>1210</v>
      </c>
      <c r="C207">
        <f t="shared" si="19"/>
        <v>0</v>
      </c>
      <c r="D207">
        <f>COUNTIFS($A$2:A207, "&gt;=" &amp; (A207-LoanMonths+1), $C$2:C207, 1)</f>
        <v>0</v>
      </c>
      <c r="E207" s="10">
        <f t="shared" si="20"/>
        <v>0</v>
      </c>
      <c r="F207" s="10">
        <f t="shared" si="22"/>
        <v>476852</v>
      </c>
      <c r="G207" s="10">
        <f t="shared" si="23"/>
        <v>891766.07272086374</v>
      </c>
      <c r="H207" s="10">
        <f t="shared" si="21"/>
        <v>891766.07272086374</v>
      </c>
    </row>
    <row r="208" spans="1:8" x14ac:dyDescent="0.2">
      <c r="A208">
        <v>207</v>
      </c>
      <c r="B208" s="10">
        <f t="shared" si="18"/>
        <v>1210</v>
      </c>
      <c r="C208">
        <f t="shared" si="19"/>
        <v>0</v>
      </c>
      <c r="D208">
        <f>COUNTIFS($A$2:A208, "&gt;=" &amp; (A208-LoanMonths+1), $C$2:C208, 1)</f>
        <v>0</v>
      </c>
      <c r="E208" s="10">
        <f t="shared" si="20"/>
        <v>0</v>
      </c>
      <c r="F208" s="10">
        <f t="shared" si="22"/>
        <v>478062</v>
      </c>
      <c r="G208" s="10">
        <f t="shared" si="23"/>
        <v>898721.5076602624</v>
      </c>
      <c r="H208" s="10">
        <f t="shared" si="21"/>
        <v>898721.5076602624</v>
      </c>
    </row>
    <row r="209" spans="1:8" x14ac:dyDescent="0.2">
      <c r="A209">
        <v>208</v>
      </c>
      <c r="B209" s="10">
        <f t="shared" si="18"/>
        <v>1210</v>
      </c>
      <c r="C209">
        <f t="shared" si="19"/>
        <v>0</v>
      </c>
      <c r="D209">
        <f>COUNTIFS($A$2:A209, "&gt;=" &amp; (A209-LoanMonths+1), $C$2:C209, 1)</f>
        <v>0</v>
      </c>
      <c r="E209" s="10">
        <f t="shared" si="20"/>
        <v>0</v>
      </c>
      <c r="F209" s="10">
        <f t="shared" si="22"/>
        <v>479272</v>
      </c>
      <c r="G209" s="10">
        <f t="shared" si="23"/>
        <v>905721.69407748932</v>
      </c>
      <c r="H209" s="10">
        <f t="shared" si="21"/>
        <v>905721.69407748932</v>
      </c>
    </row>
    <row r="210" spans="1:8" x14ac:dyDescent="0.2">
      <c r="A210">
        <v>209</v>
      </c>
      <c r="B210" s="10">
        <f t="shared" si="18"/>
        <v>1210</v>
      </c>
      <c r="C210">
        <f t="shared" si="19"/>
        <v>0</v>
      </c>
      <c r="D210">
        <f>COUNTIFS($A$2:A210, "&gt;=" &amp; (A210-LoanMonths+1), $C$2:C210, 1)</f>
        <v>0</v>
      </c>
      <c r="E210" s="10">
        <f t="shared" si="20"/>
        <v>0</v>
      </c>
      <c r="F210" s="10">
        <f t="shared" si="22"/>
        <v>480482</v>
      </c>
      <c r="G210" s="10">
        <f t="shared" si="23"/>
        <v>912766.91990490025</v>
      </c>
      <c r="H210" s="10">
        <f t="shared" si="21"/>
        <v>912766.91990490025</v>
      </c>
    </row>
    <row r="211" spans="1:8" x14ac:dyDescent="0.2">
      <c r="A211">
        <v>210</v>
      </c>
      <c r="B211" s="10">
        <f t="shared" si="18"/>
        <v>1210</v>
      </c>
      <c r="C211">
        <f t="shared" si="19"/>
        <v>0</v>
      </c>
      <c r="D211">
        <f>COUNTIFS($A$2:A211, "&gt;=" &amp; (A211-LoanMonths+1), $C$2:C211, 1)</f>
        <v>0</v>
      </c>
      <c r="E211" s="10">
        <f t="shared" si="20"/>
        <v>0</v>
      </c>
      <c r="F211" s="10">
        <f t="shared" si="22"/>
        <v>481692</v>
      </c>
      <c r="G211" s="10">
        <f t="shared" si="23"/>
        <v>919857.47492741654</v>
      </c>
      <c r="H211" s="10">
        <f t="shared" si="21"/>
        <v>919857.47492741654</v>
      </c>
    </row>
    <row r="212" spans="1:8" x14ac:dyDescent="0.2">
      <c r="A212">
        <v>211</v>
      </c>
      <c r="B212" s="10">
        <f t="shared" si="18"/>
        <v>1210</v>
      </c>
      <c r="C212">
        <f t="shared" si="19"/>
        <v>0</v>
      </c>
      <c r="D212">
        <f>COUNTIFS($A$2:A212, "&gt;=" &amp; (A212-LoanMonths+1), $C$2:C212, 1)</f>
        <v>0</v>
      </c>
      <c r="E212" s="10">
        <f t="shared" si="20"/>
        <v>0</v>
      </c>
      <c r="F212" s="10">
        <f t="shared" si="22"/>
        <v>482902</v>
      </c>
      <c r="G212" s="10">
        <f t="shared" si="23"/>
        <v>926993.65079444437</v>
      </c>
      <c r="H212" s="10">
        <f t="shared" si="21"/>
        <v>926993.65079444437</v>
      </c>
    </row>
    <row r="213" spans="1:8" x14ac:dyDescent="0.2">
      <c r="A213">
        <v>212</v>
      </c>
      <c r="B213" s="10">
        <f t="shared" si="18"/>
        <v>1210</v>
      </c>
      <c r="C213">
        <f t="shared" si="19"/>
        <v>0</v>
      </c>
      <c r="D213">
        <f>COUNTIFS($A$2:A213, "&gt;=" &amp; (A213-LoanMonths+1), $C$2:C213, 1)</f>
        <v>0</v>
      </c>
      <c r="E213" s="10">
        <f t="shared" si="20"/>
        <v>0</v>
      </c>
      <c r="F213" s="10">
        <f t="shared" si="22"/>
        <v>484112</v>
      </c>
      <c r="G213" s="10">
        <f t="shared" si="23"/>
        <v>934175.74103187094</v>
      </c>
      <c r="H213" s="10">
        <f t="shared" si="21"/>
        <v>934175.74103187094</v>
      </c>
    </row>
    <row r="214" spans="1:8" x14ac:dyDescent="0.2">
      <c r="A214">
        <v>213</v>
      </c>
      <c r="B214" s="10">
        <f t="shared" si="18"/>
        <v>1210</v>
      </c>
      <c r="C214">
        <f t="shared" si="19"/>
        <v>0</v>
      </c>
      <c r="D214">
        <f>COUNTIFS($A$2:A214, "&gt;=" &amp; (A214-LoanMonths+1), $C$2:C214, 1)</f>
        <v>0</v>
      </c>
      <c r="E214" s="10">
        <f t="shared" si="20"/>
        <v>0</v>
      </c>
      <c r="F214" s="10">
        <f t="shared" si="22"/>
        <v>485322</v>
      </c>
      <c r="G214" s="10">
        <f t="shared" si="23"/>
        <v>941404.04105413787</v>
      </c>
      <c r="H214" s="10">
        <f t="shared" si="21"/>
        <v>941404.04105413787</v>
      </c>
    </row>
    <row r="215" spans="1:8" x14ac:dyDescent="0.2">
      <c r="A215">
        <v>214</v>
      </c>
      <c r="B215" s="10">
        <f t="shared" si="18"/>
        <v>1210</v>
      </c>
      <c r="C215">
        <f t="shared" si="19"/>
        <v>0</v>
      </c>
      <c r="D215">
        <f>COUNTIFS($A$2:A215, "&gt;=" &amp; (A215-LoanMonths+1), $C$2:C215, 1)</f>
        <v>0</v>
      </c>
      <c r="E215" s="10">
        <f t="shared" si="20"/>
        <v>0</v>
      </c>
      <c r="F215" s="10">
        <f t="shared" si="22"/>
        <v>486532</v>
      </c>
      <c r="G215" s="10">
        <f t="shared" si="23"/>
        <v>948678.84817639214</v>
      </c>
      <c r="H215" s="10">
        <f t="shared" si="21"/>
        <v>948678.84817639214</v>
      </c>
    </row>
    <row r="216" spans="1:8" x14ac:dyDescent="0.2">
      <c r="A216">
        <v>215</v>
      </c>
      <c r="B216" s="10">
        <f t="shared" si="18"/>
        <v>1210</v>
      </c>
      <c r="C216">
        <f t="shared" si="19"/>
        <v>0</v>
      </c>
      <c r="D216">
        <f>COUNTIFS($A$2:A216, "&gt;=" &amp; (A216-LoanMonths+1), $C$2:C216, 1)</f>
        <v>0</v>
      </c>
      <c r="E216" s="10">
        <f t="shared" si="20"/>
        <v>0</v>
      </c>
      <c r="F216" s="10">
        <f t="shared" si="22"/>
        <v>487742</v>
      </c>
      <c r="G216" s="10">
        <f t="shared" si="23"/>
        <v>956000.46162671549</v>
      </c>
      <c r="H216" s="10">
        <f t="shared" si="21"/>
        <v>956000.46162671549</v>
      </c>
    </row>
    <row r="217" spans="1:8" x14ac:dyDescent="0.2">
      <c r="A217">
        <v>216</v>
      </c>
      <c r="B217" s="10">
        <f t="shared" si="18"/>
        <v>1210</v>
      </c>
      <c r="C217">
        <f t="shared" si="19"/>
        <v>1</v>
      </c>
      <c r="D217">
        <f>COUNTIFS($A$2:A217, "&gt;=" &amp; (A217-LoanMonths+1), $C$2:C217, 1)</f>
        <v>1</v>
      </c>
      <c r="E217" s="10">
        <f t="shared" si="20"/>
        <v>1648.5829553240319</v>
      </c>
      <c r="F217" s="10">
        <f t="shared" si="22"/>
        <v>488952</v>
      </c>
      <c r="G217" s="10">
        <f t="shared" si="23"/>
        <v>963369.1825584321</v>
      </c>
      <c r="H217" s="10">
        <f t="shared" si="21"/>
        <v>961720.59960310813</v>
      </c>
    </row>
    <row r="218" spans="1:8" x14ac:dyDescent="0.2">
      <c r="A218">
        <v>217</v>
      </c>
      <c r="B218" s="10">
        <f t="shared" si="18"/>
        <v>0</v>
      </c>
      <c r="C218">
        <f t="shared" si="19"/>
        <v>0</v>
      </c>
      <c r="D218">
        <f>COUNTIFS($A$2:A218, "&gt;=" &amp; (A218-LoanMonths+1), $C$2:C218, 1)</f>
        <v>1</v>
      </c>
      <c r="E218" s="10">
        <f t="shared" si="20"/>
        <v>1648.5829553240319</v>
      </c>
      <c r="F218" s="10">
        <f t="shared" si="22"/>
        <v>488952</v>
      </c>
      <c r="G218" s="10">
        <f t="shared" si="23"/>
        <v>967908.33889836504</v>
      </c>
      <c r="H218" s="10">
        <f t="shared" si="21"/>
        <v>966259.75594304106</v>
      </c>
    </row>
    <row r="219" spans="1:8" x14ac:dyDescent="0.2">
      <c r="A219">
        <v>218</v>
      </c>
      <c r="B219" s="10">
        <f t="shared" si="18"/>
        <v>0</v>
      </c>
      <c r="C219">
        <f t="shared" si="19"/>
        <v>0</v>
      </c>
      <c r="D219">
        <f>COUNTIFS($A$2:A219, "&gt;=" &amp; (A219-LoanMonths+1), $C$2:C219, 1)</f>
        <v>1</v>
      </c>
      <c r="E219" s="10">
        <f t="shared" si="20"/>
        <v>1648.5829553240319</v>
      </c>
      <c r="F219" s="10">
        <f t="shared" si="22"/>
        <v>488952</v>
      </c>
      <c r="G219" s="10">
        <f t="shared" si="23"/>
        <v>972476.70030686317</v>
      </c>
      <c r="H219" s="10">
        <f t="shared" si="21"/>
        <v>970828.1173515392</v>
      </c>
    </row>
    <row r="220" spans="1:8" x14ac:dyDescent="0.2">
      <c r="A220">
        <v>219</v>
      </c>
      <c r="B220" s="10">
        <f t="shared" si="18"/>
        <v>0</v>
      </c>
      <c r="C220">
        <f t="shared" si="19"/>
        <v>0</v>
      </c>
      <c r="D220">
        <f>COUNTIFS($A$2:A220, "&gt;=" &amp; (A220-LoanMonths+1), $C$2:C220, 1)</f>
        <v>1</v>
      </c>
      <c r="E220" s="10">
        <f t="shared" si="20"/>
        <v>1648.5829553240319</v>
      </c>
      <c r="F220" s="10">
        <f t="shared" si="22"/>
        <v>488952</v>
      </c>
      <c r="G220" s="10">
        <f t="shared" si="23"/>
        <v>977074.45469021692</v>
      </c>
      <c r="H220" s="10">
        <f t="shared" si="21"/>
        <v>975425.87173489295</v>
      </c>
    </row>
    <row r="221" spans="1:8" x14ac:dyDescent="0.2">
      <c r="A221">
        <v>220</v>
      </c>
      <c r="B221" s="10">
        <f t="shared" si="18"/>
        <v>0</v>
      </c>
      <c r="C221">
        <f t="shared" si="19"/>
        <v>0</v>
      </c>
      <c r="D221">
        <f>COUNTIFS($A$2:A221, "&gt;=" &amp; (A221-LoanMonths+1), $C$2:C221, 1)</f>
        <v>1</v>
      </c>
      <c r="E221" s="10">
        <f t="shared" si="20"/>
        <v>1648.5829553240319</v>
      </c>
      <c r="F221" s="10">
        <f t="shared" si="22"/>
        <v>488952</v>
      </c>
      <c r="G221" s="10">
        <f t="shared" si="23"/>
        <v>981701.79116371158</v>
      </c>
      <c r="H221" s="10">
        <f t="shared" si="21"/>
        <v>980053.2082083876</v>
      </c>
    </row>
    <row r="222" spans="1:8" x14ac:dyDescent="0.2">
      <c r="A222">
        <v>221</v>
      </c>
      <c r="B222" s="10">
        <f t="shared" si="18"/>
        <v>0</v>
      </c>
      <c r="C222">
        <f t="shared" si="19"/>
        <v>0</v>
      </c>
      <c r="D222">
        <f>COUNTIFS($A$2:A222, "&gt;=" &amp; (A222-LoanMonths+1), $C$2:C222, 1)</f>
        <v>1</v>
      </c>
      <c r="E222" s="10">
        <f t="shared" si="20"/>
        <v>1648.5829553240319</v>
      </c>
      <c r="F222" s="10">
        <f t="shared" si="22"/>
        <v>488952</v>
      </c>
      <c r="G222" s="10">
        <f t="shared" si="23"/>
        <v>986358.90005940583</v>
      </c>
      <c r="H222" s="10">
        <f t="shared" si="21"/>
        <v>984710.31710408186</v>
      </c>
    </row>
    <row r="223" spans="1:8" x14ac:dyDescent="0.2">
      <c r="A223">
        <v>222</v>
      </c>
      <c r="B223" s="10">
        <f t="shared" si="18"/>
        <v>0</v>
      </c>
      <c r="C223">
        <f t="shared" si="19"/>
        <v>0</v>
      </c>
      <c r="D223">
        <f>COUNTIFS($A$2:A223, "&gt;=" &amp; (A223-LoanMonths+1), $C$2:C223, 1)</f>
        <v>1</v>
      </c>
      <c r="E223" s="10">
        <f t="shared" si="20"/>
        <v>1648.5829553240319</v>
      </c>
      <c r="F223" s="10">
        <f t="shared" si="22"/>
        <v>488952</v>
      </c>
      <c r="G223" s="10">
        <f t="shared" si="23"/>
        <v>991045.9729339605</v>
      </c>
      <c r="H223" s="10">
        <f t="shared" si="21"/>
        <v>989397.38997863652</v>
      </c>
    </row>
    <row r="224" spans="1:8" x14ac:dyDescent="0.2">
      <c r="A224">
        <v>223</v>
      </c>
      <c r="B224" s="10">
        <f t="shared" si="18"/>
        <v>0</v>
      </c>
      <c r="C224">
        <f t="shared" si="19"/>
        <v>0</v>
      </c>
      <c r="D224">
        <f>COUNTIFS($A$2:A224, "&gt;=" &amp; (A224-LoanMonths+1), $C$2:C224, 1)</f>
        <v>1</v>
      </c>
      <c r="E224" s="10">
        <f t="shared" si="20"/>
        <v>1648.5829553240319</v>
      </c>
      <c r="F224" s="10">
        <f t="shared" si="22"/>
        <v>488952</v>
      </c>
      <c r="G224" s="10">
        <f t="shared" si="23"/>
        <v>995763.20257651783</v>
      </c>
      <c r="H224" s="10">
        <f t="shared" si="21"/>
        <v>994114.61962119385</v>
      </c>
    </row>
    <row r="225" spans="1:8" x14ac:dyDescent="0.2">
      <c r="A225">
        <v>224</v>
      </c>
      <c r="B225" s="10">
        <f t="shared" si="18"/>
        <v>0</v>
      </c>
      <c r="C225">
        <f t="shared" si="19"/>
        <v>0</v>
      </c>
      <c r="D225">
        <f>COUNTIFS($A$2:A225, "&gt;=" &amp; (A225-LoanMonths+1), $C$2:C225, 1)</f>
        <v>1</v>
      </c>
      <c r="E225" s="10">
        <f t="shared" si="20"/>
        <v>1648.5829553240319</v>
      </c>
      <c r="F225" s="10">
        <f t="shared" si="22"/>
        <v>488952</v>
      </c>
      <c r="G225" s="10">
        <f t="shared" si="23"/>
        <v>1000510.7830166313</v>
      </c>
      <c r="H225" s="10">
        <f t="shared" si="21"/>
        <v>998862.20006130729</v>
      </c>
    </row>
    <row r="226" spans="1:8" x14ac:dyDescent="0.2">
      <c r="A226">
        <v>225</v>
      </c>
      <c r="B226" s="10">
        <f t="shared" si="18"/>
        <v>0</v>
      </c>
      <c r="C226">
        <f t="shared" si="19"/>
        <v>0</v>
      </c>
      <c r="D226">
        <f>COUNTIFS($A$2:A226, "&gt;=" &amp; (A226-LoanMonths+1), $C$2:C226, 1)</f>
        <v>1</v>
      </c>
      <c r="E226" s="10">
        <f t="shared" si="20"/>
        <v>1648.5829553240319</v>
      </c>
      <c r="F226" s="10">
        <f t="shared" si="22"/>
        <v>488952</v>
      </c>
      <c r="G226" s="10">
        <f t="shared" si="23"/>
        <v>1005288.9095322461</v>
      </c>
      <c r="H226" s="10">
        <f t="shared" si="21"/>
        <v>1003640.3265769221</v>
      </c>
    </row>
    <row r="227" spans="1:8" x14ac:dyDescent="0.2">
      <c r="A227">
        <v>226</v>
      </c>
      <c r="B227" s="10">
        <f t="shared" si="18"/>
        <v>0</v>
      </c>
      <c r="C227">
        <f t="shared" si="19"/>
        <v>0</v>
      </c>
      <c r="D227">
        <f>COUNTIFS($A$2:A227, "&gt;=" &amp; (A227-LoanMonths+1), $C$2:C227, 1)</f>
        <v>1</v>
      </c>
      <c r="E227" s="10">
        <f t="shared" si="20"/>
        <v>1648.5829553240319</v>
      </c>
      <c r="F227" s="10">
        <f t="shared" si="22"/>
        <v>488952</v>
      </c>
      <c r="G227" s="10">
        <f t="shared" si="23"/>
        <v>1010097.7786577317</v>
      </c>
      <c r="H227" s="10">
        <f t="shared" si="21"/>
        <v>1008449.1957024077</v>
      </c>
    </row>
    <row r="228" spans="1:8" x14ac:dyDescent="0.2">
      <c r="A228">
        <v>227</v>
      </c>
      <c r="B228" s="10">
        <f t="shared" si="18"/>
        <v>0</v>
      </c>
      <c r="C228">
        <f t="shared" si="19"/>
        <v>0</v>
      </c>
      <c r="D228">
        <f>COUNTIFS($A$2:A228, "&gt;=" &amp; (A228-LoanMonths+1), $C$2:C228, 1)</f>
        <v>1</v>
      </c>
      <c r="E228" s="10">
        <f t="shared" si="20"/>
        <v>1648.5829553240319</v>
      </c>
      <c r="F228" s="10">
        <f t="shared" si="22"/>
        <v>488952</v>
      </c>
      <c r="G228" s="10">
        <f t="shared" si="23"/>
        <v>1014937.5881919658</v>
      </c>
      <c r="H228" s="10">
        <f t="shared" si="21"/>
        <v>1013289.0052366419</v>
      </c>
    </row>
    <row r="229" spans="1:8" x14ac:dyDescent="0.2">
      <c r="A229">
        <v>228</v>
      </c>
      <c r="B229" s="10">
        <f t="shared" si="18"/>
        <v>0</v>
      </c>
      <c r="C229">
        <f t="shared" si="19"/>
        <v>0</v>
      </c>
      <c r="D229">
        <f>COUNTIFS($A$2:A229, "&gt;=" &amp; (A229-LoanMonths+1), $C$2:C229, 1)</f>
        <v>1</v>
      </c>
      <c r="E229" s="10">
        <f t="shared" si="20"/>
        <v>1648.5829553240319</v>
      </c>
      <c r="F229" s="10">
        <f t="shared" si="22"/>
        <v>488952</v>
      </c>
      <c r="G229" s="10">
        <f t="shared" si="23"/>
        <v>1019808.5372064698</v>
      </c>
      <c r="H229" s="10">
        <f t="shared" si="21"/>
        <v>1018159.9542511458</v>
      </c>
    </row>
    <row r="230" spans="1:8" x14ac:dyDescent="0.2">
      <c r="A230">
        <v>229</v>
      </c>
      <c r="B230" s="10">
        <f t="shared" si="18"/>
        <v>0</v>
      </c>
      <c r="C230">
        <f t="shared" si="19"/>
        <v>0</v>
      </c>
      <c r="D230">
        <f>COUNTIFS($A$2:A230, "&gt;=" &amp; (A230-LoanMonths+1), $C$2:C230, 1)</f>
        <v>1</v>
      </c>
      <c r="E230" s="10">
        <f t="shared" si="20"/>
        <v>1648.5829553240319</v>
      </c>
      <c r="F230" s="10">
        <f t="shared" si="22"/>
        <v>488952</v>
      </c>
      <c r="G230" s="10">
        <f t="shared" si="23"/>
        <v>1024710.8260535974</v>
      </c>
      <c r="H230" s="10">
        <f t="shared" si="21"/>
        <v>1023062.2430982734</v>
      </c>
    </row>
    <row r="231" spans="1:8" x14ac:dyDescent="0.2">
      <c r="A231">
        <v>230</v>
      </c>
      <c r="B231" s="10">
        <f t="shared" si="18"/>
        <v>0</v>
      </c>
      <c r="C231">
        <f t="shared" si="19"/>
        <v>0</v>
      </c>
      <c r="D231">
        <f>COUNTIFS($A$2:A231, "&gt;=" &amp; (A231-LoanMonths+1), $C$2:C231, 1)</f>
        <v>1</v>
      </c>
      <c r="E231" s="10">
        <f t="shared" si="20"/>
        <v>1648.5829553240319</v>
      </c>
      <c r="F231" s="10">
        <f t="shared" si="22"/>
        <v>488952</v>
      </c>
      <c r="G231" s="10">
        <f t="shared" si="23"/>
        <v>1029644.6563747753</v>
      </c>
      <c r="H231" s="10">
        <f t="shared" si="21"/>
        <v>1027996.0734194514</v>
      </c>
    </row>
    <row r="232" spans="1:8" x14ac:dyDescent="0.2">
      <c r="A232">
        <v>231</v>
      </c>
      <c r="B232" s="10">
        <f t="shared" si="18"/>
        <v>0</v>
      </c>
      <c r="C232">
        <f t="shared" si="19"/>
        <v>0</v>
      </c>
      <c r="D232">
        <f>COUNTIFS($A$2:A232, "&gt;=" &amp; (A232-LoanMonths+1), $C$2:C232, 1)</f>
        <v>1</v>
      </c>
      <c r="E232" s="10">
        <f t="shared" si="20"/>
        <v>1648.5829553240319</v>
      </c>
      <c r="F232" s="10">
        <f t="shared" si="22"/>
        <v>488952</v>
      </c>
      <c r="G232" s="10">
        <f t="shared" si="23"/>
        <v>1034610.2311087974</v>
      </c>
      <c r="H232" s="10">
        <f t="shared" si="21"/>
        <v>1032961.6481534734</v>
      </c>
    </row>
    <row r="233" spans="1:8" x14ac:dyDescent="0.2">
      <c r="A233">
        <v>232</v>
      </c>
      <c r="B233" s="10">
        <f t="shared" si="18"/>
        <v>0</v>
      </c>
      <c r="C233">
        <f t="shared" si="19"/>
        <v>0</v>
      </c>
      <c r="D233">
        <f>COUNTIFS($A$2:A233, "&gt;=" &amp; (A233-LoanMonths+1), $C$2:C233, 1)</f>
        <v>1</v>
      </c>
      <c r="E233" s="10">
        <f t="shared" si="20"/>
        <v>1648.5829553240319</v>
      </c>
      <c r="F233" s="10">
        <f t="shared" si="22"/>
        <v>488952</v>
      </c>
      <c r="G233" s="10">
        <f t="shared" si="23"/>
        <v>1039607.7545001716</v>
      </c>
      <c r="H233" s="10">
        <f t="shared" si="21"/>
        <v>1037959.1715448477</v>
      </c>
    </row>
    <row r="234" spans="1:8" x14ac:dyDescent="0.2">
      <c r="A234">
        <v>233</v>
      </c>
      <c r="B234" s="10">
        <f t="shared" si="18"/>
        <v>0</v>
      </c>
      <c r="C234">
        <f t="shared" si="19"/>
        <v>0</v>
      </c>
      <c r="D234">
        <f>COUNTIFS($A$2:A234, "&gt;=" &amp; (A234-LoanMonths+1), $C$2:C234, 1)</f>
        <v>1</v>
      </c>
      <c r="E234" s="10">
        <f t="shared" si="20"/>
        <v>1648.5829553240319</v>
      </c>
      <c r="F234" s="10">
        <f t="shared" si="22"/>
        <v>488952</v>
      </c>
      <c r="G234" s="10">
        <f t="shared" si="23"/>
        <v>1044637.4321075215</v>
      </c>
      <c r="H234" s="10">
        <f t="shared" si="21"/>
        <v>1042988.8491521975</v>
      </c>
    </row>
    <row r="235" spans="1:8" x14ac:dyDescent="0.2">
      <c r="A235">
        <v>234</v>
      </c>
      <c r="B235" s="10">
        <f t="shared" si="18"/>
        <v>0</v>
      </c>
      <c r="C235">
        <f t="shared" si="19"/>
        <v>0</v>
      </c>
      <c r="D235">
        <f>COUNTIFS($A$2:A235, "&gt;=" &amp; (A235-LoanMonths+1), $C$2:C235, 1)</f>
        <v>1</v>
      </c>
      <c r="E235" s="10">
        <f t="shared" si="20"/>
        <v>1648.5829553240319</v>
      </c>
      <c r="F235" s="10">
        <f t="shared" si="22"/>
        <v>488952</v>
      </c>
      <c r="G235" s="10">
        <f t="shared" si="23"/>
        <v>1049699.4708120406</v>
      </c>
      <c r="H235" s="10">
        <f t="shared" si="21"/>
        <v>1048050.8878567166</v>
      </c>
    </row>
    <row r="236" spans="1:8" x14ac:dyDescent="0.2">
      <c r="A236">
        <v>235</v>
      </c>
      <c r="B236" s="10">
        <f t="shared" si="18"/>
        <v>0</v>
      </c>
      <c r="C236">
        <f t="shared" si="19"/>
        <v>0</v>
      </c>
      <c r="D236">
        <f>COUNTIFS($A$2:A236, "&gt;=" &amp; (A236-LoanMonths+1), $C$2:C236, 1)</f>
        <v>1</v>
      </c>
      <c r="E236" s="10">
        <f t="shared" si="20"/>
        <v>1648.5829553240319</v>
      </c>
      <c r="F236" s="10">
        <f t="shared" si="22"/>
        <v>488952</v>
      </c>
      <c r="G236" s="10">
        <f t="shared" si="23"/>
        <v>1054794.0788260025</v>
      </c>
      <c r="H236" s="10">
        <f t="shared" si="21"/>
        <v>1053145.4958706785</v>
      </c>
    </row>
    <row r="237" spans="1:8" x14ac:dyDescent="0.2">
      <c r="A237">
        <v>236</v>
      </c>
      <c r="B237" s="10">
        <f t="shared" si="18"/>
        <v>0</v>
      </c>
      <c r="C237">
        <f t="shared" si="19"/>
        <v>0</v>
      </c>
      <c r="D237">
        <f>COUNTIFS($A$2:A237, "&gt;=" &amp; (A237-LoanMonths+1), $C$2:C237, 1)</f>
        <v>1</v>
      </c>
      <c r="E237" s="10">
        <f t="shared" si="20"/>
        <v>1648.5829553240319</v>
      </c>
      <c r="F237" s="10">
        <f t="shared" si="22"/>
        <v>488952</v>
      </c>
      <c r="G237" s="10">
        <f t="shared" si="23"/>
        <v>1059921.4657013249</v>
      </c>
      <c r="H237" s="10">
        <f t="shared" si="21"/>
        <v>1058272.8827460008</v>
      </c>
    </row>
    <row r="238" spans="1:8" x14ac:dyDescent="0.2">
      <c r="A238">
        <v>237</v>
      </c>
      <c r="B238" s="10">
        <f t="shared" si="18"/>
        <v>0</v>
      </c>
      <c r="C238">
        <f t="shared" si="19"/>
        <v>0</v>
      </c>
      <c r="D238">
        <f>COUNTIFS($A$2:A238, "&gt;=" &amp; (A238-LoanMonths+1), $C$2:C238, 1)</f>
        <v>1</v>
      </c>
      <c r="E238" s="10">
        <f t="shared" si="20"/>
        <v>1648.5829553240319</v>
      </c>
      <c r="F238" s="10">
        <f t="shared" si="22"/>
        <v>488952</v>
      </c>
      <c r="G238" s="10">
        <f t="shared" si="23"/>
        <v>1065081.8423381888</v>
      </c>
      <c r="H238" s="10">
        <f t="shared" si="21"/>
        <v>1063433.2593828647</v>
      </c>
    </row>
    <row r="239" spans="1:8" x14ac:dyDescent="0.2">
      <c r="A239">
        <v>238</v>
      </c>
      <c r="B239" s="10">
        <f t="shared" si="18"/>
        <v>0</v>
      </c>
      <c r="C239">
        <f t="shared" si="19"/>
        <v>0</v>
      </c>
      <c r="D239">
        <f>COUNTIFS($A$2:A239, "&gt;=" &amp; (A239-LoanMonths+1), $C$2:C239, 1)</f>
        <v>1</v>
      </c>
      <c r="E239" s="10">
        <f t="shared" si="20"/>
        <v>1648.5829553240319</v>
      </c>
      <c r="F239" s="10">
        <f t="shared" si="22"/>
        <v>488952</v>
      </c>
      <c r="G239" s="10">
        <f t="shared" si="23"/>
        <v>1070275.4209937132</v>
      </c>
      <c r="H239" s="10">
        <f t="shared" si="21"/>
        <v>1068626.8380383891</v>
      </c>
    </row>
    <row r="240" spans="1:8" x14ac:dyDescent="0.2">
      <c r="A240">
        <v>239</v>
      </c>
      <c r="B240" s="10">
        <f t="shared" si="18"/>
        <v>0</v>
      </c>
      <c r="C240">
        <f t="shared" si="19"/>
        <v>0</v>
      </c>
      <c r="D240">
        <f>COUNTIFS($A$2:A240, "&gt;=" &amp; (A240-LoanMonths+1), $C$2:C240, 1)</f>
        <v>1</v>
      </c>
      <c r="E240" s="10">
        <f t="shared" si="20"/>
        <v>1648.5829553240319</v>
      </c>
      <c r="F240" s="10">
        <f t="shared" si="22"/>
        <v>488952</v>
      </c>
      <c r="G240" s="10">
        <f t="shared" si="23"/>
        <v>1075502.4152906858</v>
      </c>
      <c r="H240" s="10">
        <f t="shared" si="21"/>
        <v>1073853.8323353617</v>
      </c>
    </row>
    <row r="241" spans="1:8" x14ac:dyDescent="0.2">
      <c r="A241">
        <v>240</v>
      </c>
      <c r="B241" s="10">
        <f t="shared" si="18"/>
        <v>0</v>
      </c>
      <c r="C241">
        <f t="shared" si="19"/>
        <v>1</v>
      </c>
      <c r="D241">
        <f>COUNTIFS($A$2:A241, "&gt;=" &amp; (A241-LoanMonths+1), $C$2:C241, 1)</f>
        <v>2</v>
      </c>
      <c r="E241" s="10">
        <f t="shared" si="20"/>
        <v>3297.1659106480638</v>
      </c>
      <c r="F241" s="10">
        <f t="shared" si="22"/>
        <v>488952</v>
      </c>
      <c r="G241" s="10">
        <f t="shared" si="23"/>
        <v>1080763.0402263501</v>
      </c>
      <c r="H241" s="10">
        <f t="shared" si="21"/>
        <v>1077465.8743157021</v>
      </c>
    </row>
    <row r="242" spans="1:8" x14ac:dyDescent="0.2">
      <c r="A242">
        <v>241</v>
      </c>
      <c r="B242" s="10">
        <f t="shared" si="18"/>
        <v>0</v>
      </c>
      <c r="C242">
        <f t="shared" si="19"/>
        <v>0</v>
      </c>
      <c r="D242">
        <f>COUNTIFS($A$2:A242, "&gt;=" &amp; (A242-LoanMonths+1), $C$2:C242, 1)</f>
        <v>2</v>
      </c>
      <c r="E242" s="10">
        <f t="shared" si="20"/>
        <v>3297.1659106480638</v>
      </c>
      <c r="F242" s="10">
        <f t="shared" si="22"/>
        <v>488952</v>
      </c>
      <c r="G242" s="10">
        <f t="shared" si="23"/>
        <v>1084398.3221935504</v>
      </c>
      <c r="H242" s="10">
        <f t="shared" si="21"/>
        <v>1081101.1562829025</v>
      </c>
    </row>
    <row r="243" spans="1:8" x14ac:dyDescent="0.2">
      <c r="A243">
        <v>242</v>
      </c>
      <c r="B243" s="10">
        <f t="shared" si="18"/>
        <v>0</v>
      </c>
      <c r="C243">
        <f t="shared" si="19"/>
        <v>0</v>
      </c>
      <c r="D243">
        <f>COUNTIFS($A$2:A243, "&gt;=" &amp; (A243-LoanMonths+1), $C$2:C243, 1)</f>
        <v>2</v>
      </c>
      <c r="E243" s="10">
        <f t="shared" si="20"/>
        <v>3297.1659106480638</v>
      </c>
      <c r="F243" s="10">
        <f t="shared" si="22"/>
        <v>488952</v>
      </c>
      <c r="G243" s="10">
        <f t="shared" si="23"/>
        <v>1088056.9936743863</v>
      </c>
      <c r="H243" s="10">
        <f t="shared" si="21"/>
        <v>1084759.8277637383</v>
      </c>
    </row>
    <row r="244" spans="1:8" x14ac:dyDescent="0.2">
      <c r="A244">
        <v>243</v>
      </c>
      <c r="B244" s="10">
        <f t="shared" si="18"/>
        <v>0</v>
      </c>
      <c r="C244">
        <f t="shared" si="19"/>
        <v>0</v>
      </c>
      <c r="D244">
        <f>COUNTIFS($A$2:A244, "&gt;=" &amp; (A244-LoanMonths+1), $C$2:C244, 1)</f>
        <v>2</v>
      </c>
      <c r="E244" s="10">
        <f t="shared" si="20"/>
        <v>3297.1659106480638</v>
      </c>
      <c r="F244" s="10">
        <f t="shared" si="22"/>
        <v>488952</v>
      </c>
      <c r="G244" s="10">
        <f t="shared" si="23"/>
        <v>1091739.2051576923</v>
      </c>
      <c r="H244" s="10">
        <f t="shared" si="21"/>
        <v>1088442.0392470444</v>
      </c>
    </row>
    <row r="245" spans="1:8" x14ac:dyDescent="0.2">
      <c r="A245">
        <v>244</v>
      </c>
      <c r="B245" s="10">
        <f t="shared" si="18"/>
        <v>0</v>
      </c>
      <c r="C245">
        <f t="shared" si="19"/>
        <v>0</v>
      </c>
      <c r="D245">
        <f>COUNTIFS($A$2:A245, "&gt;=" &amp; (A245-LoanMonths+1), $C$2:C245, 1)</f>
        <v>2</v>
      </c>
      <c r="E245" s="10">
        <f t="shared" si="20"/>
        <v>3297.1659106480638</v>
      </c>
      <c r="F245" s="10">
        <f t="shared" si="22"/>
        <v>488952</v>
      </c>
      <c r="G245" s="10">
        <f t="shared" si="23"/>
        <v>1095445.1081005533</v>
      </c>
      <c r="H245" s="10">
        <f t="shared" si="21"/>
        <v>1092147.9421899053</v>
      </c>
    </row>
    <row r="246" spans="1:8" x14ac:dyDescent="0.2">
      <c r="A246">
        <v>245</v>
      </c>
      <c r="B246" s="10">
        <f t="shared" si="18"/>
        <v>0</v>
      </c>
      <c r="C246">
        <f t="shared" si="19"/>
        <v>0</v>
      </c>
      <c r="D246">
        <f>COUNTIFS($A$2:A246, "&gt;=" &amp; (A246-LoanMonths+1), $C$2:C246, 1)</f>
        <v>2</v>
      </c>
      <c r="E246" s="10">
        <f t="shared" si="20"/>
        <v>3297.1659106480638</v>
      </c>
      <c r="F246" s="10">
        <f t="shared" si="22"/>
        <v>488952</v>
      </c>
      <c r="G246" s="10">
        <f t="shared" si="23"/>
        <v>1099174.8549345334</v>
      </c>
      <c r="H246" s="10">
        <f t="shared" si="21"/>
        <v>1095877.6890238854</v>
      </c>
    </row>
    <row r="247" spans="1:8" x14ac:dyDescent="0.2">
      <c r="A247">
        <v>246</v>
      </c>
      <c r="B247" s="10">
        <f t="shared" si="18"/>
        <v>0</v>
      </c>
      <c r="C247">
        <f t="shared" si="19"/>
        <v>0</v>
      </c>
      <c r="D247">
        <f>COUNTIFS($A$2:A247, "&gt;=" &amp; (A247-LoanMonths+1), $C$2:C247, 1)</f>
        <v>2</v>
      </c>
      <c r="E247" s="10">
        <f t="shared" si="20"/>
        <v>3297.1659106480638</v>
      </c>
      <c r="F247" s="10">
        <f t="shared" si="22"/>
        <v>488952</v>
      </c>
      <c r="G247" s="10">
        <f t="shared" si="23"/>
        <v>1102928.599071946</v>
      </c>
      <c r="H247" s="10">
        <f t="shared" si="21"/>
        <v>1099631.433161298</v>
      </c>
    </row>
    <row r="248" spans="1:8" x14ac:dyDescent="0.2">
      <c r="A248">
        <v>247</v>
      </c>
      <c r="B248" s="10">
        <f t="shared" si="18"/>
        <v>0</v>
      </c>
      <c r="C248">
        <f t="shared" si="19"/>
        <v>0</v>
      </c>
      <c r="D248">
        <f>COUNTIFS($A$2:A248, "&gt;=" &amp; (A248-LoanMonths+1), $C$2:C248, 1)</f>
        <v>2</v>
      </c>
      <c r="E248" s="10">
        <f t="shared" si="20"/>
        <v>3297.1659106480638</v>
      </c>
      <c r="F248" s="10">
        <f t="shared" si="22"/>
        <v>488952</v>
      </c>
      <c r="G248" s="10">
        <f t="shared" si="23"/>
        <v>1106706.4949121641</v>
      </c>
      <c r="H248" s="10">
        <f t="shared" si="21"/>
        <v>1103409.3290015161</v>
      </c>
    </row>
    <row r="249" spans="1:8" x14ac:dyDescent="0.2">
      <c r="A249">
        <v>248</v>
      </c>
      <c r="B249" s="10">
        <f t="shared" si="18"/>
        <v>0</v>
      </c>
      <c r="C249">
        <f t="shared" si="19"/>
        <v>0</v>
      </c>
      <c r="D249">
        <f>COUNTIFS($A$2:A249, "&gt;=" &amp; (A249-LoanMonths+1), $C$2:C249, 1)</f>
        <v>2</v>
      </c>
      <c r="E249" s="10">
        <f t="shared" si="20"/>
        <v>3297.1659106480638</v>
      </c>
      <c r="F249" s="10">
        <f t="shared" si="22"/>
        <v>488952</v>
      </c>
      <c r="G249" s="10">
        <f t="shared" si="23"/>
        <v>1110508.6978479705</v>
      </c>
      <c r="H249" s="10">
        <f t="shared" si="21"/>
        <v>1107211.5319373226</v>
      </c>
    </row>
    <row r="250" spans="1:8" x14ac:dyDescent="0.2">
      <c r="A250">
        <v>249</v>
      </c>
      <c r="B250" s="10">
        <f t="shared" si="18"/>
        <v>0</v>
      </c>
      <c r="C250">
        <f t="shared" si="19"/>
        <v>0</v>
      </c>
      <c r="D250">
        <f>COUNTIFS($A$2:A250, "&gt;=" &amp; (A250-LoanMonths+1), $C$2:C250, 1)</f>
        <v>2</v>
      </c>
      <c r="E250" s="10">
        <f t="shared" si="20"/>
        <v>3297.1659106480638</v>
      </c>
      <c r="F250" s="10">
        <f t="shared" si="22"/>
        <v>488952</v>
      </c>
      <c r="G250" s="10">
        <f t="shared" si="23"/>
        <v>1114335.3642719504</v>
      </c>
      <c r="H250" s="10">
        <f t="shared" si="21"/>
        <v>1111038.1983613025</v>
      </c>
    </row>
    <row r="251" spans="1:8" x14ac:dyDescent="0.2">
      <c r="A251">
        <v>250</v>
      </c>
      <c r="B251" s="10">
        <f t="shared" si="18"/>
        <v>0</v>
      </c>
      <c r="C251">
        <f t="shared" si="19"/>
        <v>0</v>
      </c>
      <c r="D251">
        <f>COUNTIFS($A$2:A251, "&gt;=" &amp; (A251-LoanMonths+1), $C$2:C251, 1)</f>
        <v>2</v>
      </c>
      <c r="E251" s="10">
        <f t="shared" si="20"/>
        <v>3297.1659106480638</v>
      </c>
      <c r="F251" s="10">
        <f t="shared" si="22"/>
        <v>488952</v>
      </c>
      <c r="G251" s="10">
        <f t="shared" si="23"/>
        <v>1118186.651582923</v>
      </c>
      <c r="H251" s="10">
        <f t="shared" si="21"/>
        <v>1114889.4856722751</v>
      </c>
    </row>
    <row r="252" spans="1:8" x14ac:dyDescent="0.2">
      <c r="A252">
        <v>251</v>
      </c>
      <c r="B252" s="10">
        <f t="shared" si="18"/>
        <v>0</v>
      </c>
      <c r="C252">
        <f t="shared" si="19"/>
        <v>0</v>
      </c>
      <c r="D252">
        <f>COUNTIFS($A$2:A252, "&gt;=" &amp; (A252-LoanMonths+1), $C$2:C252, 1)</f>
        <v>2</v>
      </c>
      <c r="E252" s="10">
        <f t="shared" si="20"/>
        <v>3297.1659106480638</v>
      </c>
      <c r="F252" s="10">
        <f t="shared" si="22"/>
        <v>488952</v>
      </c>
      <c r="G252" s="10">
        <f t="shared" si="23"/>
        <v>1122062.7181924167</v>
      </c>
      <c r="H252" s="10">
        <f t="shared" si="21"/>
        <v>1118765.5522817688</v>
      </c>
    </row>
    <row r="253" spans="1:8" x14ac:dyDescent="0.2">
      <c r="A253">
        <v>252</v>
      </c>
      <c r="B253" s="10">
        <f t="shared" si="18"/>
        <v>0</v>
      </c>
      <c r="C253">
        <f t="shared" si="19"/>
        <v>0</v>
      </c>
      <c r="D253">
        <f>COUNTIFS($A$2:A253, "&gt;=" &amp; (A253-LoanMonths+1), $C$2:C253, 1)</f>
        <v>2</v>
      </c>
      <c r="E253" s="10">
        <f t="shared" si="20"/>
        <v>3297.1659106480638</v>
      </c>
      <c r="F253" s="10">
        <f t="shared" si="22"/>
        <v>488952</v>
      </c>
      <c r="G253" s="10">
        <f t="shared" si="23"/>
        <v>1125963.7235311843</v>
      </c>
      <c r="H253" s="10">
        <f t="shared" si="21"/>
        <v>1122666.5576205363</v>
      </c>
    </row>
    <row r="254" spans="1:8" x14ac:dyDescent="0.2">
      <c r="A254">
        <v>253</v>
      </c>
      <c r="B254" s="10">
        <f t="shared" si="18"/>
        <v>0</v>
      </c>
      <c r="C254">
        <f t="shared" si="19"/>
        <v>0</v>
      </c>
      <c r="D254">
        <f>COUNTIFS($A$2:A254, "&gt;=" &amp; (A254-LoanMonths+1), $C$2:C254, 1)</f>
        <v>2</v>
      </c>
      <c r="E254" s="10">
        <f t="shared" si="20"/>
        <v>3297.1659106480638</v>
      </c>
      <c r="F254" s="10">
        <f t="shared" si="22"/>
        <v>488952</v>
      </c>
      <c r="G254" s="10">
        <f t="shared" si="23"/>
        <v>1129889.8280557608</v>
      </c>
      <c r="H254" s="10">
        <f t="shared" si="21"/>
        <v>1126592.6621451129</v>
      </c>
    </row>
    <row r="255" spans="1:8" x14ac:dyDescent="0.2">
      <c r="A255">
        <v>254</v>
      </c>
      <c r="B255" s="10">
        <f t="shared" si="18"/>
        <v>0</v>
      </c>
      <c r="C255">
        <f t="shared" si="19"/>
        <v>0</v>
      </c>
      <c r="D255">
        <f>COUNTIFS($A$2:A255, "&gt;=" &amp; (A255-LoanMonths+1), $C$2:C255, 1)</f>
        <v>2</v>
      </c>
      <c r="E255" s="10">
        <f t="shared" si="20"/>
        <v>3297.1659106480638</v>
      </c>
      <c r="F255" s="10">
        <f t="shared" si="22"/>
        <v>488952</v>
      </c>
      <c r="G255" s="10">
        <f t="shared" si="23"/>
        <v>1133841.1932550634</v>
      </c>
      <c r="H255" s="10">
        <f t="shared" si="21"/>
        <v>1130544.0273444154</v>
      </c>
    </row>
    <row r="256" spans="1:8" x14ac:dyDescent="0.2">
      <c r="A256">
        <v>255</v>
      </c>
      <c r="B256" s="10">
        <f t="shared" si="18"/>
        <v>0</v>
      </c>
      <c r="C256">
        <f t="shared" si="19"/>
        <v>0</v>
      </c>
      <c r="D256">
        <f>COUNTIFS($A$2:A256, "&gt;=" &amp; (A256-LoanMonths+1), $C$2:C256, 1)</f>
        <v>2</v>
      </c>
      <c r="E256" s="10">
        <f t="shared" si="20"/>
        <v>3297.1659106480638</v>
      </c>
      <c r="F256" s="10">
        <f t="shared" si="22"/>
        <v>488952</v>
      </c>
      <c r="G256" s="10">
        <f t="shared" si="23"/>
        <v>1137817.981657034</v>
      </c>
      <c r="H256" s="10">
        <f t="shared" si="21"/>
        <v>1134520.8157463861</v>
      </c>
    </row>
    <row r="257" spans="1:8" x14ac:dyDescent="0.2">
      <c r="A257">
        <v>256</v>
      </c>
      <c r="B257" s="10">
        <f t="shared" si="18"/>
        <v>0</v>
      </c>
      <c r="C257">
        <f t="shared" si="19"/>
        <v>0</v>
      </c>
      <c r="D257">
        <f>COUNTIFS($A$2:A257, "&gt;=" &amp; (A257-LoanMonths+1), $C$2:C257, 1)</f>
        <v>2</v>
      </c>
      <c r="E257" s="10">
        <f t="shared" si="20"/>
        <v>3297.1659106480638</v>
      </c>
      <c r="F257" s="10">
        <f t="shared" si="22"/>
        <v>488952</v>
      </c>
      <c r="G257" s="10">
        <f t="shared" si="23"/>
        <v>1141820.3568353241</v>
      </c>
      <c r="H257" s="10">
        <f t="shared" si="21"/>
        <v>1138523.1909246761</v>
      </c>
    </row>
    <row r="258" spans="1:8" x14ac:dyDescent="0.2">
      <c r="A258">
        <v>257</v>
      </c>
      <c r="B258" s="10">
        <f t="shared" ref="B258:B321" si="24">VLOOKUP(A258, DepositTable, 2, TRUE)</f>
        <v>0</v>
      </c>
      <c r="C258">
        <f t="shared" ref="C258:C321" si="25">IF(AND(A258&gt;=FirstWeddingMonth, MOD(A258-FirstWeddingMonth, WeddingInterval)=0, (A258-FirstWeddingMonth)/WeddingInterval &lt; KidsCount), 1, 0)</f>
        <v>0</v>
      </c>
      <c r="D258">
        <f>COUNTIFS($A$2:A258, "&gt;=" &amp; (A258-LoanMonths+1), $C$2:C258, 1)</f>
        <v>2</v>
      </c>
      <c r="E258" s="10">
        <f t="shared" ref="E258:E321" si="26">D258 * MonthlyPayment</f>
        <v>3297.1659106480638</v>
      </c>
      <c r="F258" s="10">
        <f t="shared" si="22"/>
        <v>488952</v>
      </c>
      <c r="G258" s="10">
        <f t="shared" si="23"/>
        <v>1145848.4834160227</v>
      </c>
      <c r="H258" s="10">
        <f t="shared" ref="H258:H321" si="27">G258 - E258</f>
        <v>1142551.3175053748</v>
      </c>
    </row>
    <row r="259" spans="1:8" x14ac:dyDescent="0.2">
      <c r="A259">
        <v>258</v>
      </c>
      <c r="B259" s="10">
        <f t="shared" si="24"/>
        <v>0</v>
      </c>
      <c r="C259">
        <f t="shared" si="25"/>
        <v>0</v>
      </c>
      <c r="D259">
        <f>COUNTIFS($A$2:A259, "&gt;=" &amp; (A259-LoanMonths+1), $C$2:C259, 1)</f>
        <v>2</v>
      </c>
      <c r="E259" s="10">
        <f t="shared" si="26"/>
        <v>3297.1659106480638</v>
      </c>
      <c r="F259" s="10">
        <f t="shared" ref="F259:F322" si="28">F258 + B259</f>
        <v>488952</v>
      </c>
      <c r="G259" s="10">
        <f t="shared" ref="G259:G322" si="29">(H258 + B259) * (1 + MonthlyYield)</f>
        <v>1149902.5270844284</v>
      </c>
      <c r="H259" s="10">
        <f t="shared" si="27"/>
        <v>1146605.3611737804</v>
      </c>
    </row>
    <row r="260" spans="1:8" x14ac:dyDescent="0.2">
      <c r="A260">
        <v>259</v>
      </c>
      <c r="B260" s="10">
        <f t="shared" si="24"/>
        <v>0</v>
      </c>
      <c r="C260">
        <f t="shared" si="25"/>
        <v>0</v>
      </c>
      <c r="D260">
        <f>COUNTIFS($A$2:A260, "&gt;=" &amp; (A260-LoanMonths+1), $C$2:C260, 1)</f>
        <v>2</v>
      </c>
      <c r="E260" s="10">
        <f t="shared" si="26"/>
        <v>3297.1659106480638</v>
      </c>
      <c r="F260" s="10">
        <f t="shared" si="28"/>
        <v>488952</v>
      </c>
      <c r="G260" s="10">
        <f t="shared" si="29"/>
        <v>1153982.654591864</v>
      </c>
      <c r="H260" s="10">
        <f t="shared" si="27"/>
        <v>1150685.488681216</v>
      </c>
    </row>
    <row r="261" spans="1:8" x14ac:dyDescent="0.2">
      <c r="A261">
        <v>260</v>
      </c>
      <c r="B261" s="10">
        <f t="shared" si="24"/>
        <v>0</v>
      </c>
      <c r="C261">
        <f t="shared" si="25"/>
        <v>0</v>
      </c>
      <c r="D261">
        <f>COUNTIFS($A$2:A261, "&gt;=" &amp; (A261-LoanMonths+1), $C$2:C261, 1)</f>
        <v>2</v>
      </c>
      <c r="E261" s="10">
        <f t="shared" si="26"/>
        <v>3297.1659106480638</v>
      </c>
      <c r="F261" s="10">
        <f t="shared" si="28"/>
        <v>488952</v>
      </c>
      <c r="G261" s="10">
        <f t="shared" si="29"/>
        <v>1158089.0337625351</v>
      </c>
      <c r="H261" s="10">
        <f t="shared" si="27"/>
        <v>1154791.8678518871</v>
      </c>
    </row>
    <row r="262" spans="1:8" x14ac:dyDescent="0.2">
      <c r="A262">
        <v>261</v>
      </c>
      <c r="B262" s="10">
        <f t="shared" si="24"/>
        <v>0</v>
      </c>
      <c r="C262">
        <f t="shared" si="25"/>
        <v>0</v>
      </c>
      <c r="D262">
        <f>COUNTIFS($A$2:A262, "&gt;=" &amp; (A262-LoanMonths+1), $C$2:C262, 1)</f>
        <v>2</v>
      </c>
      <c r="E262" s="10">
        <f t="shared" si="26"/>
        <v>3297.1659106480638</v>
      </c>
      <c r="F262" s="10">
        <f t="shared" si="28"/>
        <v>488952</v>
      </c>
      <c r="G262" s="10">
        <f t="shared" si="29"/>
        <v>1162221.8335004332</v>
      </c>
      <c r="H262" s="10">
        <f t="shared" si="27"/>
        <v>1158924.6675897853</v>
      </c>
    </row>
    <row r="263" spans="1:8" x14ac:dyDescent="0.2">
      <c r="A263">
        <v>262</v>
      </c>
      <c r="B263" s="10">
        <f t="shared" si="24"/>
        <v>0</v>
      </c>
      <c r="C263">
        <f t="shared" si="25"/>
        <v>0</v>
      </c>
      <c r="D263">
        <f>COUNTIFS($A$2:A263, "&gt;=" &amp; (A263-LoanMonths+1), $C$2:C263, 1)</f>
        <v>2</v>
      </c>
      <c r="E263" s="10">
        <f t="shared" si="26"/>
        <v>3297.1659106480638</v>
      </c>
      <c r="F263" s="10">
        <f t="shared" si="28"/>
        <v>488952</v>
      </c>
      <c r="G263" s="10">
        <f t="shared" si="29"/>
        <v>1166381.2237962836</v>
      </c>
      <c r="H263" s="10">
        <f t="shared" si="27"/>
        <v>1163084.0578856356</v>
      </c>
    </row>
    <row r="264" spans="1:8" x14ac:dyDescent="0.2">
      <c r="A264">
        <v>263</v>
      </c>
      <c r="B264" s="10">
        <f t="shared" si="24"/>
        <v>0</v>
      </c>
      <c r="C264">
        <f t="shared" si="25"/>
        <v>0</v>
      </c>
      <c r="D264">
        <f>COUNTIFS($A$2:A264, "&gt;=" &amp; (A264-LoanMonths+1), $C$2:C264, 1)</f>
        <v>2</v>
      </c>
      <c r="E264" s="10">
        <f t="shared" si="26"/>
        <v>3297.1659106480638</v>
      </c>
      <c r="F264" s="10">
        <f t="shared" si="28"/>
        <v>488952</v>
      </c>
      <c r="G264" s="10">
        <f t="shared" si="29"/>
        <v>1170567.3757345369</v>
      </c>
      <c r="H264" s="10">
        <f t="shared" si="27"/>
        <v>1167270.209823889</v>
      </c>
    </row>
    <row r="265" spans="1:8" x14ac:dyDescent="0.2">
      <c r="A265">
        <v>264</v>
      </c>
      <c r="B265" s="10">
        <f t="shared" si="24"/>
        <v>0</v>
      </c>
      <c r="C265">
        <f t="shared" si="25"/>
        <v>1</v>
      </c>
      <c r="D265">
        <f>COUNTIFS($A$2:A265, "&gt;=" &amp; (A265-LoanMonths+1), $C$2:C265, 1)</f>
        <v>3</v>
      </c>
      <c r="E265" s="10">
        <f t="shared" si="26"/>
        <v>4945.7488659720957</v>
      </c>
      <c r="F265" s="10">
        <f t="shared" si="28"/>
        <v>488952</v>
      </c>
      <c r="G265" s="10">
        <f t="shared" si="29"/>
        <v>1174780.4615004058</v>
      </c>
      <c r="H265" s="10">
        <f t="shared" si="27"/>
        <v>1169834.7126344338</v>
      </c>
    </row>
    <row r="266" spans="1:8" x14ac:dyDescent="0.2">
      <c r="A266">
        <v>265</v>
      </c>
      <c r="B266" s="10">
        <f t="shared" si="24"/>
        <v>0</v>
      </c>
      <c r="C266">
        <f t="shared" si="25"/>
        <v>0</v>
      </c>
      <c r="D266">
        <f>COUNTIFS($A$2:A266, "&gt;=" &amp; (A266-LoanMonths+1), $C$2:C266, 1)</f>
        <v>3</v>
      </c>
      <c r="E266" s="10">
        <f t="shared" si="26"/>
        <v>4945.7488659720957</v>
      </c>
      <c r="F266" s="10">
        <f t="shared" si="28"/>
        <v>488952</v>
      </c>
      <c r="G266" s="10">
        <f t="shared" si="29"/>
        <v>1177361.4643992509</v>
      </c>
      <c r="H266" s="10">
        <f t="shared" si="27"/>
        <v>1172415.7155332789</v>
      </c>
    </row>
    <row r="267" spans="1:8" x14ac:dyDescent="0.2">
      <c r="A267">
        <v>266</v>
      </c>
      <c r="B267" s="10">
        <f t="shared" si="24"/>
        <v>0</v>
      </c>
      <c r="C267">
        <f t="shared" si="25"/>
        <v>0</v>
      </c>
      <c r="D267">
        <f>COUNTIFS($A$2:A267, "&gt;=" &amp; (A267-LoanMonths+1), $C$2:C267, 1)</f>
        <v>3</v>
      </c>
      <c r="E267" s="10">
        <f t="shared" si="26"/>
        <v>4945.7488659720957</v>
      </c>
      <c r="F267" s="10">
        <f t="shared" si="28"/>
        <v>488952</v>
      </c>
      <c r="G267" s="10">
        <f t="shared" si="29"/>
        <v>1179959.0735484613</v>
      </c>
      <c r="H267" s="10">
        <f t="shared" si="27"/>
        <v>1175013.3246824893</v>
      </c>
    </row>
    <row r="268" spans="1:8" x14ac:dyDescent="0.2">
      <c r="A268">
        <v>267</v>
      </c>
      <c r="B268" s="10">
        <f t="shared" si="24"/>
        <v>0</v>
      </c>
      <c r="C268">
        <f t="shared" si="25"/>
        <v>0</v>
      </c>
      <c r="D268">
        <f>COUNTIFS($A$2:A268, "&gt;=" &amp; (A268-LoanMonths+1), $C$2:C268, 1)</f>
        <v>3</v>
      </c>
      <c r="E268" s="10">
        <f t="shared" si="26"/>
        <v>4945.7488659720957</v>
      </c>
      <c r="F268" s="10">
        <f t="shared" si="28"/>
        <v>488952</v>
      </c>
      <c r="G268" s="10">
        <f t="shared" si="29"/>
        <v>1182573.3957931516</v>
      </c>
      <c r="H268" s="10">
        <f t="shared" si="27"/>
        <v>1177627.6469271795</v>
      </c>
    </row>
    <row r="269" spans="1:8" x14ac:dyDescent="0.2">
      <c r="A269">
        <v>268</v>
      </c>
      <c r="B269" s="10">
        <f t="shared" si="24"/>
        <v>0</v>
      </c>
      <c r="C269">
        <f t="shared" si="25"/>
        <v>0</v>
      </c>
      <c r="D269">
        <f>COUNTIFS($A$2:A269, "&gt;=" &amp; (A269-LoanMonths+1), $C$2:C269, 1)</f>
        <v>3</v>
      </c>
      <c r="E269" s="10">
        <f t="shared" si="26"/>
        <v>4945.7488659720957</v>
      </c>
      <c r="F269" s="10">
        <f t="shared" si="28"/>
        <v>488952</v>
      </c>
      <c r="G269" s="10">
        <f t="shared" si="29"/>
        <v>1185204.5386658816</v>
      </c>
      <c r="H269" s="10">
        <f t="shared" si="27"/>
        <v>1180258.7897999096</v>
      </c>
    </row>
    <row r="270" spans="1:8" x14ac:dyDescent="0.2">
      <c r="A270">
        <v>269</v>
      </c>
      <c r="B270" s="10">
        <f t="shared" si="24"/>
        <v>0</v>
      </c>
      <c r="C270">
        <f t="shared" si="25"/>
        <v>0</v>
      </c>
      <c r="D270">
        <f>COUNTIFS($A$2:A270, "&gt;=" &amp; (A270-LoanMonths+1), $C$2:C270, 1)</f>
        <v>3</v>
      </c>
      <c r="E270" s="10">
        <f t="shared" si="26"/>
        <v>4945.7488659720957</v>
      </c>
      <c r="F270" s="10">
        <f t="shared" si="28"/>
        <v>488952</v>
      </c>
      <c r="G270" s="10">
        <f t="shared" si="29"/>
        <v>1187852.6103910785</v>
      </c>
      <c r="H270" s="10">
        <f t="shared" si="27"/>
        <v>1182906.8615251065</v>
      </c>
    </row>
    <row r="271" spans="1:8" x14ac:dyDescent="0.2">
      <c r="A271">
        <v>270</v>
      </c>
      <c r="B271" s="10">
        <f t="shared" si="24"/>
        <v>0</v>
      </c>
      <c r="C271">
        <f t="shared" si="25"/>
        <v>0</v>
      </c>
      <c r="D271">
        <f>COUNTIFS($A$2:A271, "&gt;=" &amp; (A271-LoanMonths+1), $C$2:C271, 1)</f>
        <v>3</v>
      </c>
      <c r="E271" s="10">
        <f t="shared" si="26"/>
        <v>4945.7488659720957</v>
      </c>
      <c r="F271" s="10">
        <f t="shared" si="28"/>
        <v>488952</v>
      </c>
      <c r="G271" s="10">
        <f t="shared" si="29"/>
        <v>1190517.7198894888</v>
      </c>
      <c r="H271" s="10">
        <f t="shared" si="27"/>
        <v>1185571.9710235167</v>
      </c>
    </row>
    <row r="272" spans="1:8" x14ac:dyDescent="0.2">
      <c r="A272">
        <v>271</v>
      </c>
      <c r="B272" s="10">
        <f t="shared" si="24"/>
        <v>0</v>
      </c>
      <c r="C272">
        <f t="shared" si="25"/>
        <v>0</v>
      </c>
      <c r="D272">
        <f>COUNTIFS($A$2:A272, "&gt;=" &amp; (A272-LoanMonths+1), $C$2:C272, 1)</f>
        <v>3</v>
      </c>
      <c r="E272" s="10">
        <f t="shared" si="26"/>
        <v>4945.7488659720957</v>
      </c>
      <c r="F272" s="10">
        <f t="shared" si="28"/>
        <v>488952</v>
      </c>
      <c r="G272" s="10">
        <f t="shared" si="29"/>
        <v>1193199.9767826581</v>
      </c>
      <c r="H272" s="10">
        <f t="shared" si="27"/>
        <v>1188254.2279166861</v>
      </c>
    </row>
    <row r="273" spans="1:8" x14ac:dyDescent="0.2">
      <c r="A273">
        <v>272</v>
      </c>
      <c r="B273" s="10">
        <f t="shared" si="24"/>
        <v>0</v>
      </c>
      <c r="C273">
        <f t="shared" si="25"/>
        <v>0</v>
      </c>
      <c r="D273">
        <f>COUNTIFS($A$2:A273, "&gt;=" &amp; (A273-LoanMonths+1), $C$2:C273, 1)</f>
        <v>3</v>
      </c>
      <c r="E273" s="10">
        <f t="shared" si="26"/>
        <v>4945.7488659720957</v>
      </c>
      <c r="F273" s="10">
        <f t="shared" si="28"/>
        <v>488952</v>
      </c>
      <c r="G273" s="10">
        <f t="shared" si="29"/>
        <v>1195899.4913974409</v>
      </c>
      <c r="H273" s="10">
        <f t="shared" si="27"/>
        <v>1190953.7425314689</v>
      </c>
    </row>
    <row r="274" spans="1:8" x14ac:dyDescent="0.2">
      <c r="A274">
        <v>273</v>
      </c>
      <c r="B274" s="10">
        <f t="shared" si="24"/>
        <v>0</v>
      </c>
      <c r="C274">
        <f t="shared" si="25"/>
        <v>0</v>
      </c>
      <c r="D274">
        <f>COUNTIFS($A$2:A274, "&gt;=" &amp; (A274-LoanMonths+1), $C$2:C274, 1)</f>
        <v>3</v>
      </c>
      <c r="E274" s="10">
        <f t="shared" si="26"/>
        <v>4945.7488659720957</v>
      </c>
      <c r="F274" s="10">
        <f t="shared" si="28"/>
        <v>488952</v>
      </c>
      <c r="G274" s="10">
        <f t="shared" si="29"/>
        <v>1198616.3747705377</v>
      </c>
      <c r="H274" s="10">
        <f t="shared" si="27"/>
        <v>1193670.6259045657</v>
      </c>
    </row>
    <row r="275" spans="1:8" x14ac:dyDescent="0.2">
      <c r="A275">
        <v>274</v>
      </c>
      <c r="B275" s="10">
        <f t="shared" si="24"/>
        <v>0</v>
      </c>
      <c r="C275">
        <f t="shared" si="25"/>
        <v>0</v>
      </c>
      <c r="D275">
        <f>COUNTIFS($A$2:A275, "&gt;=" &amp; (A275-LoanMonths+1), $C$2:C275, 1)</f>
        <v>3</v>
      </c>
      <c r="E275" s="10">
        <f t="shared" si="26"/>
        <v>4945.7488659720957</v>
      </c>
      <c r="F275" s="10">
        <f t="shared" si="28"/>
        <v>488952</v>
      </c>
      <c r="G275" s="10">
        <f t="shared" si="29"/>
        <v>1201350.7386530624</v>
      </c>
      <c r="H275" s="10">
        <f t="shared" si="27"/>
        <v>1196404.9897870903</v>
      </c>
    </row>
    <row r="276" spans="1:8" x14ac:dyDescent="0.2">
      <c r="A276">
        <v>275</v>
      </c>
      <c r="B276" s="10">
        <f t="shared" si="24"/>
        <v>0</v>
      </c>
      <c r="C276">
        <f t="shared" si="25"/>
        <v>0</v>
      </c>
      <c r="D276">
        <f>COUNTIFS($A$2:A276, "&gt;=" &amp; (A276-LoanMonths+1), $C$2:C276, 1)</f>
        <v>3</v>
      </c>
      <c r="E276" s="10">
        <f t="shared" si="26"/>
        <v>4945.7488659720957</v>
      </c>
      <c r="F276" s="10">
        <f t="shared" si="28"/>
        <v>488952</v>
      </c>
      <c r="G276" s="10">
        <f t="shared" si="29"/>
        <v>1204102.6955151388</v>
      </c>
      <c r="H276" s="10">
        <f t="shared" si="27"/>
        <v>1199156.9466491668</v>
      </c>
    </row>
    <row r="277" spans="1:8" x14ac:dyDescent="0.2">
      <c r="A277">
        <v>276</v>
      </c>
      <c r="B277" s="10">
        <f t="shared" si="24"/>
        <v>0</v>
      </c>
      <c r="C277">
        <f t="shared" si="25"/>
        <v>0</v>
      </c>
      <c r="D277">
        <f>COUNTIFS($A$2:A277, "&gt;=" &amp; (A277-LoanMonths+1), $C$2:C277, 1)</f>
        <v>3</v>
      </c>
      <c r="E277" s="10">
        <f t="shared" si="26"/>
        <v>4945.7488659720957</v>
      </c>
      <c r="F277" s="10">
        <f t="shared" si="28"/>
        <v>488952</v>
      </c>
      <c r="G277" s="10">
        <f t="shared" si="29"/>
        <v>1206872.3585505274</v>
      </c>
      <c r="H277" s="10">
        <f t="shared" si="27"/>
        <v>1201926.6096845553</v>
      </c>
    </row>
    <row r="278" spans="1:8" x14ac:dyDescent="0.2">
      <c r="A278">
        <v>277</v>
      </c>
      <c r="B278" s="10">
        <f t="shared" si="24"/>
        <v>0</v>
      </c>
      <c r="C278">
        <f t="shared" si="25"/>
        <v>0</v>
      </c>
      <c r="D278">
        <f>COUNTIFS($A$2:A278, "&gt;=" &amp; (A278-LoanMonths+1), $C$2:C278, 1)</f>
        <v>3</v>
      </c>
      <c r="E278" s="10">
        <f t="shared" si="26"/>
        <v>4945.7488659720957</v>
      </c>
      <c r="F278" s="10">
        <f t="shared" si="28"/>
        <v>488952</v>
      </c>
      <c r="G278" s="10">
        <f t="shared" si="29"/>
        <v>1209659.8416812802</v>
      </c>
      <c r="H278" s="10">
        <f t="shared" si="27"/>
        <v>1204714.0928153081</v>
      </c>
    </row>
    <row r="279" spans="1:8" x14ac:dyDescent="0.2">
      <c r="A279">
        <v>278</v>
      </c>
      <c r="B279" s="10">
        <f t="shared" si="24"/>
        <v>0</v>
      </c>
      <c r="C279">
        <f t="shared" si="25"/>
        <v>0</v>
      </c>
      <c r="D279">
        <f>COUNTIFS($A$2:A279, "&gt;=" &amp; (A279-LoanMonths+1), $C$2:C279, 1)</f>
        <v>3</v>
      </c>
      <c r="E279" s="10">
        <f t="shared" si="26"/>
        <v>4945.7488659720957</v>
      </c>
      <c r="F279" s="10">
        <f t="shared" si="28"/>
        <v>488952</v>
      </c>
      <c r="G279" s="10">
        <f t="shared" si="29"/>
        <v>1212465.2595624272</v>
      </c>
      <c r="H279" s="10">
        <f t="shared" si="27"/>
        <v>1207519.5106964551</v>
      </c>
    </row>
    <row r="280" spans="1:8" x14ac:dyDescent="0.2">
      <c r="A280">
        <v>279</v>
      </c>
      <c r="B280" s="10">
        <f t="shared" si="24"/>
        <v>0</v>
      </c>
      <c r="C280">
        <f t="shared" si="25"/>
        <v>0</v>
      </c>
      <c r="D280">
        <f>COUNTIFS($A$2:A280, "&gt;=" &amp; (A280-LoanMonths+1), $C$2:C280, 1)</f>
        <v>3</v>
      </c>
      <c r="E280" s="10">
        <f t="shared" si="26"/>
        <v>4945.7488659720957</v>
      </c>
      <c r="F280" s="10">
        <f t="shared" si="28"/>
        <v>488952</v>
      </c>
      <c r="G280" s="10">
        <f t="shared" si="29"/>
        <v>1215288.7275866927</v>
      </c>
      <c r="H280" s="10">
        <f t="shared" si="27"/>
        <v>1210342.9787207206</v>
      </c>
    </row>
    <row r="281" spans="1:8" x14ac:dyDescent="0.2">
      <c r="A281">
        <v>280</v>
      </c>
      <c r="B281" s="10">
        <f t="shared" si="24"/>
        <v>0</v>
      </c>
      <c r="C281">
        <f t="shared" si="25"/>
        <v>0</v>
      </c>
      <c r="D281">
        <f>COUNTIFS($A$2:A281, "&gt;=" &amp; (A281-LoanMonths+1), $C$2:C281, 1)</f>
        <v>3</v>
      </c>
      <c r="E281" s="10">
        <f t="shared" si="26"/>
        <v>4945.7488659720957</v>
      </c>
      <c r="F281" s="10">
        <f t="shared" si="28"/>
        <v>488952</v>
      </c>
      <c r="G281" s="10">
        <f t="shared" si="29"/>
        <v>1218130.361889241</v>
      </c>
      <c r="H281" s="10">
        <f t="shared" si="27"/>
        <v>1213184.613023269</v>
      </c>
    </row>
    <row r="282" spans="1:8" x14ac:dyDescent="0.2">
      <c r="A282">
        <v>281</v>
      </c>
      <c r="B282" s="10">
        <f t="shared" si="24"/>
        <v>0</v>
      </c>
      <c r="C282">
        <f t="shared" si="25"/>
        <v>0</v>
      </c>
      <c r="D282">
        <f>COUNTIFS($A$2:A282, "&gt;=" &amp; (A282-LoanMonths+1), $C$2:C282, 1)</f>
        <v>3</v>
      </c>
      <c r="E282" s="10">
        <f t="shared" si="26"/>
        <v>4945.7488659720957</v>
      </c>
      <c r="F282" s="10">
        <f t="shared" si="28"/>
        <v>488952</v>
      </c>
      <c r="G282" s="10">
        <f t="shared" si="29"/>
        <v>1220990.2793524535</v>
      </c>
      <c r="H282" s="10">
        <f t="shared" si="27"/>
        <v>1216044.5304864815</v>
      </c>
    </row>
    <row r="283" spans="1:8" x14ac:dyDescent="0.2">
      <c r="A283">
        <v>282</v>
      </c>
      <c r="B283" s="10">
        <f t="shared" si="24"/>
        <v>0</v>
      </c>
      <c r="C283">
        <f t="shared" si="25"/>
        <v>0</v>
      </c>
      <c r="D283">
        <f>COUNTIFS($A$2:A283, "&gt;=" &amp; (A283-LoanMonths+1), $C$2:C283, 1)</f>
        <v>3</v>
      </c>
      <c r="E283" s="10">
        <f t="shared" si="26"/>
        <v>4945.7488659720957</v>
      </c>
      <c r="F283" s="10">
        <f t="shared" si="28"/>
        <v>488952</v>
      </c>
      <c r="G283" s="10">
        <f t="shared" si="29"/>
        <v>1223868.5976107365</v>
      </c>
      <c r="H283" s="10">
        <f t="shared" si="27"/>
        <v>1218922.8487447645</v>
      </c>
    </row>
    <row r="284" spans="1:8" x14ac:dyDescent="0.2">
      <c r="A284">
        <v>283</v>
      </c>
      <c r="B284" s="10">
        <f t="shared" si="24"/>
        <v>0</v>
      </c>
      <c r="C284">
        <f t="shared" si="25"/>
        <v>0</v>
      </c>
      <c r="D284">
        <f>COUNTIFS($A$2:A284, "&gt;=" &amp; (A284-LoanMonths+1), $C$2:C284, 1)</f>
        <v>3</v>
      </c>
      <c r="E284" s="10">
        <f t="shared" si="26"/>
        <v>4945.7488659720957</v>
      </c>
      <c r="F284" s="10">
        <f t="shared" si="28"/>
        <v>488952</v>
      </c>
      <c r="G284" s="10">
        <f t="shared" si="29"/>
        <v>1226765.4350553595</v>
      </c>
      <c r="H284" s="10">
        <f t="shared" si="27"/>
        <v>1221819.6861893875</v>
      </c>
    </row>
    <row r="285" spans="1:8" x14ac:dyDescent="0.2">
      <c r="A285">
        <v>284</v>
      </c>
      <c r="B285" s="10">
        <f t="shared" si="24"/>
        <v>0</v>
      </c>
      <c r="C285">
        <f t="shared" si="25"/>
        <v>0</v>
      </c>
      <c r="D285">
        <f>COUNTIFS($A$2:A285, "&gt;=" &amp; (A285-LoanMonths+1), $C$2:C285, 1)</f>
        <v>3</v>
      </c>
      <c r="E285" s="10">
        <f t="shared" si="26"/>
        <v>4945.7488659720957</v>
      </c>
      <c r="F285" s="10">
        <f t="shared" si="28"/>
        <v>488952</v>
      </c>
      <c r="G285" s="10">
        <f t="shared" si="29"/>
        <v>1229680.9108393248</v>
      </c>
      <c r="H285" s="10">
        <f t="shared" si="27"/>
        <v>1224735.1619733528</v>
      </c>
    </row>
    <row r="286" spans="1:8" x14ac:dyDescent="0.2">
      <c r="A286">
        <v>285</v>
      </c>
      <c r="B286" s="10">
        <f t="shared" si="24"/>
        <v>0</v>
      </c>
      <c r="C286">
        <f t="shared" si="25"/>
        <v>0</v>
      </c>
      <c r="D286">
        <f>COUNTIFS($A$2:A286, "&gt;=" &amp; (A286-LoanMonths+1), $C$2:C286, 1)</f>
        <v>3</v>
      </c>
      <c r="E286" s="10">
        <f t="shared" si="26"/>
        <v>4945.7488659720957</v>
      </c>
      <c r="F286" s="10">
        <f t="shared" si="28"/>
        <v>488952</v>
      </c>
      <c r="G286" s="10">
        <f t="shared" si="29"/>
        <v>1232615.1448822692</v>
      </c>
      <c r="H286" s="10">
        <f t="shared" si="27"/>
        <v>1227669.3960162972</v>
      </c>
    </row>
    <row r="287" spans="1:8" x14ac:dyDescent="0.2">
      <c r="A287">
        <v>286</v>
      </c>
      <c r="B287" s="10">
        <f t="shared" si="24"/>
        <v>0</v>
      </c>
      <c r="C287">
        <f t="shared" si="25"/>
        <v>0</v>
      </c>
      <c r="D287">
        <f>COUNTIFS($A$2:A287, "&gt;=" &amp; (A287-LoanMonths+1), $C$2:C287, 1)</f>
        <v>3</v>
      </c>
      <c r="E287" s="10">
        <f t="shared" si="26"/>
        <v>4945.7488659720957</v>
      </c>
      <c r="F287" s="10">
        <f t="shared" si="28"/>
        <v>488952</v>
      </c>
      <c r="G287" s="10">
        <f t="shared" si="29"/>
        <v>1235568.2578753957</v>
      </c>
      <c r="H287" s="10">
        <f t="shared" si="27"/>
        <v>1230622.5090094237</v>
      </c>
    </row>
    <row r="288" spans="1:8" x14ac:dyDescent="0.2">
      <c r="A288">
        <v>287</v>
      </c>
      <c r="B288" s="10">
        <f t="shared" si="24"/>
        <v>0</v>
      </c>
      <c r="C288">
        <f t="shared" si="25"/>
        <v>0</v>
      </c>
      <c r="D288">
        <f>COUNTIFS($A$2:A288, "&gt;=" &amp; (A288-LoanMonths+1), $C$2:C288, 1)</f>
        <v>3</v>
      </c>
      <c r="E288" s="10">
        <f t="shared" si="26"/>
        <v>4945.7488659720957</v>
      </c>
      <c r="F288" s="10">
        <f t="shared" si="28"/>
        <v>488952</v>
      </c>
      <c r="G288" s="10">
        <f t="shared" si="29"/>
        <v>1238540.3712864383</v>
      </c>
      <c r="H288" s="10">
        <f t="shared" si="27"/>
        <v>1233594.6224204663</v>
      </c>
    </row>
    <row r="289" spans="1:8" x14ac:dyDescent="0.2">
      <c r="A289">
        <v>288</v>
      </c>
      <c r="B289" s="10">
        <f t="shared" si="24"/>
        <v>0</v>
      </c>
      <c r="C289">
        <f t="shared" si="25"/>
        <v>1</v>
      </c>
      <c r="D289">
        <f>COUNTIFS($A$2:A289, "&gt;=" &amp; (A289-LoanMonths+1), $C$2:C289, 1)</f>
        <v>4</v>
      </c>
      <c r="E289" s="10">
        <f t="shared" si="26"/>
        <v>6594.3318212961276</v>
      </c>
      <c r="F289" s="10">
        <f t="shared" si="28"/>
        <v>488952</v>
      </c>
      <c r="G289" s="10">
        <f t="shared" si="29"/>
        <v>1241531.6073646578</v>
      </c>
      <c r="H289" s="10">
        <f t="shared" si="27"/>
        <v>1234937.2755433617</v>
      </c>
    </row>
    <row r="290" spans="1:8" x14ac:dyDescent="0.2">
      <c r="A290">
        <v>289</v>
      </c>
      <c r="B290" s="10">
        <f t="shared" si="24"/>
        <v>0</v>
      </c>
      <c r="C290">
        <f t="shared" si="25"/>
        <v>0</v>
      </c>
      <c r="D290">
        <f>COUNTIFS($A$2:A290, "&gt;=" &amp; (A290-LoanMonths+1), $C$2:C290, 1)</f>
        <v>4</v>
      </c>
      <c r="E290" s="10">
        <f t="shared" si="26"/>
        <v>6594.3318212961276</v>
      </c>
      <c r="F290" s="10">
        <f t="shared" si="28"/>
        <v>488952</v>
      </c>
      <c r="G290" s="10">
        <f t="shared" si="29"/>
        <v>1242882.8991581732</v>
      </c>
      <c r="H290" s="10">
        <f t="shared" si="27"/>
        <v>1236288.5673368771</v>
      </c>
    </row>
    <row r="291" spans="1:8" x14ac:dyDescent="0.2">
      <c r="A291">
        <v>290</v>
      </c>
      <c r="B291" s="10">
        <f t="shared" si="24"/>
        <v>0</v>
      </c>
      <c r="C291">
        <f t="shared" si="25"/>
        <v>0</v>
      </c>
      <c r="D291">
        <f>COUNTIFS($A$2:A291, "&gt;=" &amp; (A291-LoanMonths+1), $C$2:C291, 1)</f>
        <v>4</v>
      </c>
      <c r="E291" s="10">
        <f t="shared" si="26"/>
        <v>6594.3318212961276</v>
      </c>
      <c r="F291" s="10">
        <f t="shared" si="28"/>
        <v>488952</v>
      </c>
      <c r="G291" s="10">
        <f t="shared" si="29"/>
        <v>1244242.8852037755</v>
      </c>
      <c r="H291" s="10">
        <f t="shared" si="27"/>
        <v>1237648.5533824794</v>
      </c>
    </row>
    <row r="292" spans="1:8" x14ac:dyDescent="0.2">
      <c r="A292">
        <v>291</v>
      </c>
      <c r="B292" s="10">
        <f t="shared" si="24"/>
        <v>0</v>
      </c>
      <c r="C292">
        <f t="shared" si="25"/>
        <v>0</v>
      </c>
      <c r="D292">
        <f>COUNTIFS($A$2:A292, "&gt;=" &amp; (A292-LoanMonths+1), $C$2:C292, 1)</f>
        <v>4</v>
      </c>
      <c r="E292" s="10">
        <f t="shared" si="26"/>
        <v>6594.3318212961276</v>
      </c>
      <c r="F292" s="10">
        <f t="shared" si="28"/>
        <v>488952</v>
      </c>
      <c r="G292" s="10">
        <f t="shared" si="29"/>
        <v>1245611.6214405445</v>
      </c>
      <c r="H292" s="10">
        <f t="shared" si="27"/>
        <v>1239017.2896192484</v>
      </c>
    </row>
    <row r="293" spans="1:8" x14ac:dyDescent="0.2">
      <c r="A293">
        <v>292</v>
      </c>
      <c r="B293" s="10">
        <f t="shared" si="24"/>
        <v>0</v>
      </c>
      <c r="C293">
        <f t="shared" si="25"/>
        <v>0</v>
      </c>
      <c r="D293">
        <f>COUNTIFS($A$2:A293, "&gt;=" &amp; (A293-LoanMonths+1), $C$2:C293, 1)</f>
        <v>4</v>
      </c>
      <c r="E293" s="10">
        <f t="shared" si="26"/>
        <v>6594.3318212961276</v>
      </c>
      <c r="F293" s="10">
        <f t="shared" si="28"/>
        <v>488952</v>
      </c>
      <c r="G293" s="10">
        <f t="shared" si="29"/>
        <v>1246989.1641674736</v>
      </c>
      <c r="H293" s="10">
        <f t="shared" si="27"/>
        <v>1240394.8323461774</v>
      </c>
    </row>
    <row r="294" spans="1:8" x14ac:dyDescent="0.2">
      <c r="A294">
        <v>293</v>
      </c>
      <c r="B294" s="10">
        <f t="shared" si="24"/>
        <v>0</v>
      </c>
      <c r="C294">
        <f t="shared" si="25"/>
        <v>0</v>
      </c>
      <c r="D294">
        <f>COUNTIFS($A$2:A294, "&gt;=" &amp; (A294-LoanMonths+1), $C$2:C294, 1)</f>
        <v>4</v>
      </c>
      <c r="E294" s="10">
        <f t="shared" si="26"/>
        <v>6594.3318212961276</v>
      </c>
      <c r="F294" s="10">
        <f t="shared" si="28"/>
        <v>488952</v>
      </c>
      <c r="G294" s="10">
        <f t="shared" si="29"/>
        <v>1248375.5700457853</v>
      </c>
      <c r="H294" s="10">
        <f t="shared" si="27"/>
        <v>1241781.2382244891</v>
      </c>
    </row>
    <row r="295" spans="1:8" x14ac:dyDescent="0.2">
      <c r="A295">
        <v>294</v>
      </c>
      <c r="B295" s="10">
        <f t="shared" si="24"/>
        <v>0</v>
      </c>
      <c r="C295">
        <f t="shared" si="25"/>
        <v>0</v>
      </c>
      <c r="D295">
        <f>COUNTIFS($A$2:A295, "&gt;=" &amp; (A295-LoanMonths+1), $C$2:C295, 1)</f>
        <v>4</v>
      </c>
      <c r="E295" s="10">
        <f t="shared" si="26"/>
        <v>6594.3318212961276</v>
      </c>
      <c r="F295" s="10">
        <f t="shared" si="28"/>
        <v>488952</v>
      </c>
      <c r="G295" s="10">
        <f t="shared" si="29"/>
        <v>1249770.8961012629</v>
      </c>
      <c r="H295" s="10">
        <f t="shared" si="27"/>
        <v>1243176.5642799668</v>
      </c>
    </row>
    <row r="296" spans="1:8" x14ac:dyDescent="0.2">
      <c r="A296">
        <v>295</v>
      </c>
      <c r="B296" s="10">
        <f t="shared" si="24"/>
        <v>0</v>
      </c>
      <c r="C296">
        <f t="shared" si="25"/>
        <v>0</v>
      </c>
      <c r="D296">
        <f>COUNTIFS($A$2:A296, "&gt;=" &amp; (A296-LoanMonths+1), $C$2:C296, 1)</f>
        <v>4</v>
      </c>
      <c r="E296" s="10">
        <f t="shared" si="26"/>
        <v>6594.3318212961276</v>
      </c>
      <c r="F296" s="10">
        <f t="shared" si="28"/>
        <v>488952</v>
      </c>
      <c r="G296" s="10">
        <f t="shared" si="29"/>
        <v>1251175.1997265946</v>
      </c>
      <c r="H296" s="10">
        <f t="shared" si="27"/>
        <v>1244580.8679052985</v>
      </c>
    </row>
    <row r="297" spans="1:8" x14ac:dyDescent="0.2">
      <c r="A297">
        <v>296</v>
      </c>
      <c r="B297" s="10">
        <f t="shared" si="24"/>
        <v>0</v>
      </c>
      <c r="C297">
        <f t="shared" si="25"/>
        <v>0</v>
      </c>
      <c r="D297">
        <f>COUNTIFS($A$2:A297, "&gt;=" &amp; (A297-LoanMonths+1), $C$2:C297, 1)</f>
        <v>4</v>
      </c>
      <c r="E297" s="10">
        <f t="shared" si="26"/>
        <v>6594.3318212961276</v>
      </c>
      <c r="F297" s="10">
        <f t="shared" si="28"/>
        <v>488952</v>
      </c>
      <c r="G297" s="10">
        <f t="shared" si="29"/>
        <v>1252588.5386837353</v>
      </c>
      <c r="H297" s="10">
        <f t="shared" si="27"/>
        <v>1245994.2068624392</v>
      </c>
    </row>
    <row r="298" spans="1:8" x14ac:dyDescent="0.2">
      <c r="A298">
        <v>297</v>
      </c>
      <c r="B298" s="10">
        <f t="shared" si="24"/>
        <v>0</v>
      </c>
      <c r="C298">
        <f t="shared" si="25"/>
        <v>0</v>
      </c>
      <c r="D298">
        <f>COUNTIFS($A$2:A298, "&gt;=" &amp; (A298-LoanMonths+1), $C$2:C298, 1)</f>
        <v>4</v>
      </c>
      <c r="E298" s="10">
        <f t="shared" si="26"/>
        <v>6594.3318212961276</v>
      </c>
      <c r="F298" s="10">
        <f t="shared" si="28"/>
        <v>488952</v>
      </c>
      <c r="G298" s="10">
        <f t="shared" si="29"/>
        <v>1254010.971106282</v>
      </c>
      <c r="H298" s="10">
        <f t="shared" si="27"/>
        <v>1247416.6392849858</v>
      </c>
    </row>
    <row r="299" spans="1:8" x14ac:dyDescent="0.2">
      <c r="A299">
        <v>298</v>
      </c>
      <c r="B299" s="10">
        <f t="shared" si="24"/>
        <v>0</v>
      </c>
      <c r="C299">
        <f t="shared" si="25"/>
        <v>0</v>
      </c>
      <c r="D299">
        <f>COUNTIFS($A$2:A299, "&gt;=" &amp; (A299-LoanMonths+1), $C$2:C299, 1)</f>
        <v>4</v>
      </c>
      <c r="E299" s="10">
        <f t="shared" si="26"/>
        <v>6594.3318212961276</v>
      </c>
      <c r="F299" s="10">
        <f t="shared" si="28"/>
        <v>488952</v>
      </c>
      <c r="G299" s="10">
        <f t="shared" si="29"/>
        <v>1255442.5555018648</v>
      </c>
      <c r="H299" s="10">
        <f t="shared" si="27"/>
        <v>1248848.2236805686</v>
      </c>
    </row>
    <row r="300" spans="1:8" x14ac:dyDescent="0.2">
      <c r="A300">
        <v>299</v>
      </c>
      <c r="B300" s="10">
        <f t="shared" si="24"/>
        <v>0</v>
      </c>
      <c r="C300">
        <f t="shared" si="25"/>
        <v>0</v>
      </c>
      <c r="D300">
        <f>COUNTIFS($A$2:A300, "&gt;=" &amp; (A300-LoanMonths+1), $C$2:C300, 1)</f>
        <v>4</v>
      </c>
      <c r="E300" s="10">
        <f t="shared" si="26"/>
        <v>6594.3318212961276</v>
      </c>
      <c r="F300" s="10">
        <f t="shared" si="28"/>
        <v>488952</v>
      </c>
      <c r="G300" s="10">
        <f t="shared" si="29"/>
        <v>1256883.3507545537</v>
      </c>
      <c r="H300" s="10">
        <f t="shared" si="27"/>
        <v>1250289.0189332576</v>
      </c>
    </row>
    <row r="301" spans="1:8" x14ac:dyDescent="0.2">
      <c r="A301">
        <v>300</v>
      </c>
      <c r="B301" s="10">
        <f t="shared" si="24"/>
        <v>0</v>
      </c>
      <c r="C301">
        <f t="shared" si="25"/>
        <v>0</v>
      </c>
      <c r="D301">
        <f>COUNTIFS($A$2:A301, "&gt;=" &amp; (A301-LoanMonths+1), $C$2:C301, 1)</f>
        <v>4</v>
      </c>
      <c r="E301" s="10">
        <f t="shared" si="26"/>
        <v>6594.3318212961276</v>
      </c>
      <c r="F301" s="10">
        <f t="shared" si="28"/>
        <v>488952</v>
      </c>
      <c r="G301" s="10">
        <f t="shared" si="29"/>
        <v>1258333.4161272808</v>
      </c>
      <c r="H301" s="10">
        <f t="shared" si="27"/>
        <v>1251739.0843059847</v>
      </c>
    </row>
    <row r="302" spans="1:8" x14ac:dyDescent="0.2">
      <c r="A302">
        <v>301</v>
      </c>
      <c r="B302" s="10">
        <f t="shared" si="24"/>
        <v>0</v>
      </c>
      <c r="C302">
        <f t="shared" si="25"/>
        <v>0</v>
      </c>
      <c r="D302">
        <f>COUNTIFS($A$2:A302, "&gt;=" &amp; (A302-LoanMonths+1), $C$2:C302, 1)</f>
        <v>4</v>
      </c>
      <c r="E302" s="10">
        <f t="shared" si="26"/>
        <v>6594.3318212961276</v>
      </c>
      <c r="F302" s="10">
        <f t="shared" si="28"/>
        <v>488952</v>
      </c>
      <c r="G302" s="10">
        <f t="shared" si="29"/>
        <v>1259792.8112642774</v>
      </c>
      <c r="H302" s="10">
        <f t="shared" si="27"/>
        <v>1253198.4794429813</v>
      </c>
    </row>
    <row r="303" spans="1:8" x14ac:dyDescent="0.2">
      <c r="A303">
        <v>302</v>
      </c>
      <c r="B303" s="10">
        <f t="shared" si="24"/>
        <v>0</v>
      </c>
      <c r="C303">
        <f t="shared" si="25"/>
        <v>0</v>
      </c>
      <c r="D303">
        <f>COUNTIFS($A$2:A303, "&gt;=" &amp; (A303-LoanMonths+1), $C$2:C303, 1)</f>
        <v>4</v>
      </c>
      <c r="E303" s="10">
        <f t="shared" si="26"/>
        <v>6594.3318212961276</v>
      </c>
      <c r="F303" s="10">
        <f t="shared" si="28"/>
        <v>488952</v>
      </c>
      <c r="G303" s="10">
        <f t="shared" si="29"/>
        <v>1261261.596193528</v>
      </c>
      <c r="H303" s="10">
        <f t="shared" si="27"/>
        <v>1254667.2643722319</v>
      </c>
    </row>
    <row r="304" spans="1:8" x14ac:dyDescent="0.2">
      <c r="A304">
        <v>303</v>
      </c>
      <c r="B304" s="10">
        <f t="shared" si="24"/>
        <v>0</v>
      </c>
      <c r="C304">
        <f t="shared" si="25"/>
        <v>0</v>
      </c>
      <c r="D304">
        <f>COUNTIFS($A$2:A304, "&gt;=" &amp; (A304-LoanMonths+1), $C$2:C304, 1)</f>
        <v>4</v>
      </c>
      <c r="E304" s="10">
        <f t="shared" si="26"/>
        <v>6594.3318212961276</v>
      </c>
      <c r="F304" s="10">
        <f t="shared" si="28"/>
        <v>488952</v>
      </c>
      <c r="G304" s="10">
        <f t="shared" si="29"/>
        <v>1262739.8313292384</v>
      </c>
      <c r="H304" s="10">
        <f t="shared" si="27"/>
        <v>1256145.4995079422</v>
      </c>
    </row>
    <row r="305" spans="1:8" x14ac:dyDescent="0.2">
      <c r="A305">
        <v>304</v>
      </c>
      <c r="B305" s="10">
        <f t="shared" si="24"/>
        <v>0</v>
      </c>
      <c r="C305">
        <f t="shared" si="25"/>
        <v>0</v>
      </c>
      <c r="D305">
        <f>COUNTIFS($A$2:A305, "&gt;=" &amp; (A305-LoanMonths+1), $C$2:C305, 1)</f>
        <v>4</v>
      </c>
      <c r="E305" s="10">
        <f t="shared" si="26"/>
        <v>6594.3318212961276</v>
      </c>
      <c r="F305" s="10">
        <f t="shared" si="28"/>
        <v>488952</v>
      </c>
      <c r="G305" s="10">
        <f t="shared" si="29"/>
        <v>1264227.5774743217</v>
      </c>
      <c r="H305" s="10">
        <f t="shared" si="27"/>
        <v>1257633.2456530256</v>
      </c>
    </row>
    <row r="306" spans="1:8" x14ac:dyDescent="0.2">
      <c r="A306">
        <v>305</v>
      </c>
      <c r="B306" s="10">
        <f t="shared" si="24"/>
        <v>0</v>
      </c>
      <c r="C306">
        <f t="shared" si="25"/>
        <v>0</v>
      </c>
      <c r="D306">
        <f>COUNTIFS($A$2:A306, "&gt;=" &amp; (A306-LoanMonths+1), $C$2:C306, 1)</f>
        <v>4</v>
      </c>
      <c r="E306" s="10">
        <f t="shared" si="26"/>
        <v>6594.3318212961276</v>
      </c>
      <c r="F306" s="10">
        <f t="shared" si="28"/>
        <v>488952</v>
      </c>
      <c r="G306" s="10">
        <f t="shared" si="29"/>
        <v>1265724.8958228985</v>
      </c>
      <c r="H306" s="10">
        <f t="shared" si="27"/>
        <v>1259130.5640016024</v>
      </c>
    </row>
    <row r="307" spans="1:8" x14ac:dyDescent="0.2">
      <c r="A307">
        <v>306</v>
      </c>
      <c r="B307" s="10">
        <f t="shared" si="24"/>
        <v>0</v>
      </c>
      <c r="C307">
        <f t="shared" si="25"/>
        <v>0</v>
      </c>
      <c r="D307">
        <f>COUNTIFS($A$2:A307, "&gt;=" &amp; (A307-LoanMonths+1), $C$2:C307, 1)</f>
        <v>4</v>
      </c>
      <c r="E307" s="10">
        <f t="shared" si="26"/>
        <v>6594.3318212961276</v>
      </c>
      <c r="F307" s="10">
        <f t="shared" si="28"/>
        <v>488952</v>
      </c>
      <c r="G307" s="10">
        <f t="shared" si="29"/>
        <v>1267231.8479628142</v>
      </c>
      <c r="H307" s="10">
        <f t="shared" si="27"/>
        <v>1260637.516141518</v>
      </c>
    </row>
    <row r="308" spans="1:8" x14ac:dyDescent="0.2">
      <c r="A308">
        <v>307</v>
      </c>
      <c r="B308" s="10">
        <f t="shared" si="24"/>
        <v>0</v>
      </c>
      <c r="C308">
        <f t="shared" si="25"/>
        <v>0</v>
      </c>
      <c r="D308">
        <f>COUNTIFS($A$2:A308, "&gt;=" &amp; (A308-LoanMonths+1), $C$2:C308, 1)</f>
        <v>4</v>
      </c>
      <c r="E308" s="10">
        <f t="shared" si="26"/>
        <v>6594.3318212961276</v>
      </c>
      <c r="F308" s="10">
        <f t="shared" si="28"/>
        <v>488952</v>
      </c>
      <c r="G308" s="10">
        <f t="shared" si="29"/>
        <v>1268748.4958781726</v>
      </c>
      <c r="H308" s="10">
        <f t="shared" si="27"/>
        <v>1262154.1640568764</v>
      </c>
    </row>
    <row r="309" spans="1:8" x14ac:dyDescent="0.2">
      <c r="A309">
        <v>308</v>
      </c>
      <c r="B309" s="10">
        <f t="shared" si="24"/>
        <v>0</v>
      </c>
      <c r="C309">
        <f t="shared" si="25"/>
        <v>0</v>
      </c>
      <c r="D309">
        <f>COUNTIFS($A$2:A309, "&gt;=" &amp; (A309-LoanMonths+1), $C$2:C309, 1)</f>
        <v>4</v>
      </c>
      <c r="E309" s="10">
        <f t="shared" si="26"/>
        <v>6594.3318212961276</v>
      </c>
      <c r="F309" s="10">
        <f t="shared" si="28"/>
        <v>488952</v>
      </c>
      <c r="G309" s="10">
        <f t="shared" si="29"/>
        <v>1270274.9019518846</v>
      </c>
      <c r="H309" s="10">
        <f t="shared" si="27"/>
        <v>1263680.5701305885</v>
      </c>
    </row>
    <row r="310" spans="1:8" x14ac:dyDescent="0.2">
      <c r="A310">
        <v>309</v>
      </c>
      <c r="B310" s="10">
        <f t="shared" si="24"/>
        <v>0</v>
      </c>
      <c r="C310">
        <f t="shared" si="25"/>
        <v>0</v>
      </c>
      <c r="D310">
        <f>COUNTIFS($A$2:A310, "&gt;=" &amp; (A310-LoanMonths+1), $C$2:C310, 1)</f>
        <v>4</v>
      </c>
      <c r="E310" s="10">
        <f t="shared" si="26"/>
        <v>6594.3318212961276</v>
      </c>
      <c r="F310" s="10">
        <f t="shared" si="28"/>
        <v>488952</v>
      </c>
      <c r="G310" s="10">
        <f t="shared" si="29"/>
        <v>1271811.1289682351</v>
      </c>
      <c r="H310" s="10">
        <f t="shared" si="27"/>
        <v>1265216.797146939</v>
      </c>
    </row>
    <row r="311" spans="1:8" x14ac:dyDescent="0.2">
      <c r="A311">
        <v>310</v>
      </c>
      <c r="B311" s="10">
        <f t="shared" si="24"/>
        <v>0</v>
      </c>
      <c r="C311">
        <f t="shared" si="25"/>
        <v>0</v>
      </c>
      <c r="D311">
        <f>COUNTIFS($A$2:A311, "&gt;=" &amp; (A311-LoanMonths+1), $C$2:C311, 1)</f>
        <v>4</v>
      </c>
      <c r="E311" s="10">
        <f t="shared" si="26"/>
        <v>6594.3318212961276</v>
      </c>
      <c r="F311" s="10">
        <f t="shared" si="28"/>
        <v>488952</v>
      </c>
      <c r="G311" s="10">
        <f t="shared" si="29"/>
        <v>1273357.2401154644</v>
      </c>
      <c r="H311" s="10">
        <f t="shared" si="27"/>
        <v>1266762.9082941683</v>
      </c>
    </row>
    <row r="312" spans="1:8" x14ac:dyDescent="0.2">
      <c r="A312">
        <v>311</v>
      </c>
      <c r="B312" s="10">
        <f t="shared" si="24"/>
        <v>0</v>
      </c>
      <c r="C312">
        <f t="shared" si="25"/>
        <v>0</v>
      </c>
      <c r="D312">
        <f>COUNTIFS($A$2:A312, "&gt;=" &amp; (A312-LoanMonths+1), $C$2:C312, 1)</f>
        <v>4</v>
      </c>
      <c r="E312" s="10">
        <f t="shared" si="26"/>
        <v>6594.3318212961276</v>
      </c>
      <c r="F312" s="10">
        <f t="shared" si="28"/>
        <v>488952</v>
      </c>
      <c r="G312" s="10">
        <f t="shared" si="29"/>
        <v>1274913.2989883686</v>
      </c>
      <c r="H312" s="10">
        <f t="shared" si="27"/>
        <v>1268318.9671670725</v>
      </c>
    </row>
    <row r="313" spans="1:8" x14ac:dyDescent="0.2">
      <c r="A313">
        <v>312</v>
      </c>
      <c r="B313" s="10">
        <f t="shared" si="24"/>
        <v>0</v>
      </c>
      <c r="C313">
        <f t="shared" si="25"/>
        <v>1</v>
      </c>
      <c r="D313">
        <f>COUNTIFS($A$2:A313, "&gt;=" &amp; (A313-LoanMonths+1), $C$2:C313, 1)</f>
        <v>5</v>
      </c>
      <c r="E313" s="10">
        <f t="shared" si="26"/>
        <v>8242.9147766201604</v>
      </c>
      <c r="F313" s="10">
        <f t="shared" si="28"/>
        <v>488952</v>
      </c>
      <c r="G313" s="10">
        <f t="shared" si="29"/>
        <v>1276479.3695909139</v>
      </c>
      <c r="H313" s="10">
        <f t="shared" si="27"/>
        <v>1268236.4548142937</v>
      </c>
    </row>
    <row r="314" spans="1:8" x14ac:dyDescent="0.2">
      <c r="A314">
        <v>313</v>
      </c>
      <c r="B314" s="10">
        <f t="shared" si="24"/>
        <v>0</v>
      </c>
      <c r="C314">
        <f t="shared" si="25"/>
        <v>0</v>
      </c>
      <c r="D314">
        <f>COUNTIFS($A$2:A314, "&gt;=" &amp; (A314-LoanMonths+1), $C$2:C314, 1)</f>
        <v>5</v>
      </c>
      <c r="E314" s="10">
        <f t="shared" si="26"/>
        <v>8242.9147766201604</v>
      </c>
      <c r="F314" s="10">
        <f t="shared" si="28"/>
        <v>488952</v>
      </c>
      <c r="G314" s="10">
        <f t="shared" si="29"/>
        <v>1276396.3263511728</v>
      </c>
      <c r="H314" s="10">
        <f t="shared" si="27"/>
        <v>1268153.4115745525</v>
      </c>
    </row>
    <row r="315" spans="1:8" x14ac:dyDescent="0.2">
      <c r="A315">
        <v>314</v>
      </c>
      <c r="B315" s="10">
        <f t="shared" si="24"/>
        <v>0</v>
      </c>
      <c r="C315">
        <f t="shared" si="25"/>
        <v>0</v>
      </c>
      <c r="D315">
        <f>COUNTIFS($A$2:A315, "&gt;=" &amp; (A315-LoanMonths+1), $C$2:C315, 1)</f>
        <v>5</v>
      </c>
      <c r="E315" s="10">
        <f t="shared" si="26"/>
        <v>8242.9147766201604</v>
      </c>
      <c r="F315" s="10">
        <f t="shared" si="28"/>
        <v>488952</v>
      </c>
      <c r="G315" s="10">
        <f t="shared" si="29"/>
        <v>1276312.7488087267</v>
      </c>
      <c r="H315" s="10">
        <f t="shared" si="27"/>
        <v>1268069.8340321064</v>
      </c>
    </row>
    <row r="316" spans="1:8" x14ac:dyDescent="0.2">
      <c r="A316">
        <v>315</v>
      </c>
      <c r="B316" s="10">
        <f t="shared" si="24"/>
        <v>0</v>
      </c>
      <c r="C316">
        <f t="shared" si="25"/>
        <v>0</v>
      </c>
      <c r="D316">
        <f>COUNTIFS($A$2:A316, "&gt;=" &amp; (A316-LoanMonths+1), $C$2:C316, 1)</f>
        <v>5</v>
      </c>
      <c r="E316" s="10">
        <f t="shared" si="26"/>
        <v>8242.9147766201604</v>
      </c>
      <c r="F316" s="10">
        <f t="shared" si="28"/>
        <v>488952</v>
      </c>
      <c r="G316" s="10">
        <f t="shared" si="29"/>
        <v>1276228.6335258561</v>
      </c>
      <c r="H316" s="10">
        <f t="shared" si="27"/>
        <v>1267985.7187492358</v>
      </c>
    </row>
    <row r="317" spans="1:8" x14ac:dyDescent="0.2">
      <c r="A317">
        <v>316</v>
      </c>
      <c r="B317" s="10">
        <f t="shared" si="24"/>
        <v>0</v>
      </c>
      <c r="C317">
        <f t="shared" si="25"/>
        <v>0</v>
      </c>
      <c r="D317">
        <f>COUNTIFS($A$2:A317, "&gt;=" &amp; (A317-LoanMonths+1), $C$2:C317, 1)</f>
        <v>4</v>
      </c>
      <c r="E317" s="10">
        <f t="shared" si="26"/>
        <v>6594.3318212961276</v>
      </c>
      <c r="F317" s="10">
        <f t="shared" si="28"/>
        <v>488952</v>
      </c>
      <c r="G317" s="10">
        <f t="shared" si="29"/>
        <v>1276143.9770427227</v>
      </c>
      <c r="H317" s="10">
        <f t="shared" si="27"/>
        <v>1269549.6452214266</v>
      </c>
    </row>
    <row r="318" spans="1:8" x14ac:dyDescent="0.2">
      <c r="A318">
        <v>317</v>
      </c>
      <c r="B318" s="10">
        <f t="shared" si="24"/>
        <v>0</v>
      </c>
      <c r="C318">
        <f t="shared" si="25"/>
        <v>0</v>
      </c>
      <c r="D318">
        <f>COUNTIFS($A$2:A318, "&gt;=" &amp; (A318-LoanMonths+1), $C$2:C318, 1)</f>
        <v>4</v>
      </c>
      <c r="E318" s="10">
        <f t="shared" si="26"/>
        <v>6594.3318212961276</v>
      </c>
      <c r="F318" s="10">
        <f t="shared" si="28"/>
        <v>488952</v>
      </c>
      <c r="G318" s="10">
        <f t="shared" si="29"/>
        <v>1277717.9658649254</v>
      </c>
      <c r="H318" s="10">
        <f t="shared" si="27"/>
        <v>1271123.6340436293</v>
      </c>
    </row>
    <row r="319" spans="1:8" x14ac:dyDescent="0.2">
      <c r="A319">
        <v>318</v>
      </c>
      <c r="B319" s="10">
        <f t="shared" si="24"/>
        <v>0</v>
      </c>
      <c r="C319">
        <f t="shared" si="25"/>
        <v>0</v>
      </c>
      <c r="D319">
        <f>COUNTIFS($A$2:A319, "&gt;=" &amp; (A319-LoanMonths+1), $C$2:C319, 1)</f>
        <v>4</v>
      </c>
      <c r="E319" s="10">
        <f t="shared" si="26"/>
        <v>6594.3318212961276</v>
      </c>
      <c r="F319" s="10">
        <f t="shared" si="28"/>
        <v>488952</v>
      </c>
      <c r="G319" s="10">
        <f t="shared" si="29"/>
        <v>1279302.0817786029</v>
      </c>
      <c r="H319" s="10">
        <f t="shared" si="27"/>
        <v>1272707.7499573068</v>
      </c>
    </row>
    <row r="320" spans="1:8" x14ac:dyDescent="0.2">
      <c r="A320">
        <v>319</v>
      </c>
      <c r="B320" s="10">
        <f t="shared" si="24"/>
        <v>0</v>
      </c>
      <c r="C320">
        <f t="shared" si="25"/>
        <v>0</v>
      </c>
      <c r="D320">
        <f>COUNTIFS($A$2:A320, "&gt;=" &amp; (A320-LoanMonths+1), $C$2:C320, 1)</f>
        <v>4</v>
      </c>
      <c r="E320" s="10">
        <f t="shared" si="26"/>
        <v>6594.3318212961276</v>
      </c>
      <c r="F320" s="10">
        <f t="shared" si="28"/>
        <v>488952</v>
      </c>
      <c r="G320" s="10">
        <f t="shared" si="29"/>
        <v>1280896.3899417669</v>
      </c>
      <c r="H320" s="10">
        <f t="shared" si="27"/>
        <v>1274302.0581204707</v>
      </c>
    </row>
    <row r="321" spans="1:8" x14ac:dyDescent="0.2">
      <c r="A321">
        <v>320</v>
      </c>
      <c r="B321" s="10">
        <f t="shared" si="24"/>
        <v>0</v>
      </c>
      <c r="C321">
        <f t="shared" si="25"/>
        <v>0</v>
      </c>
      <c r="D321">
        <f>COUNTIFS($A$2:A321, "&gt;=" &amp; (A321-LoanMonths+1), $C$2:C321, 1)</f>
        <v>4</v>
      </c>
      <c r="E321" s="10">
        <f t="shared" si="26"/>
        <v>6594.3318212961276</v>
      </c>
      <c r="F321" s="10">
        <f t="shared" si="28"/>
        <v>488952</v>
      </c>
      <c r="G321" s="10">
        <f t="shared" si="29"/>
        <v>1282500.9559316572</v>
      </c>
      <c r="H321" s="10">
        <f t="shared" si="27"/>
        <v>1275906.6241103611</v>
      </c>
    </row>
    <row r="322" spans="1:8" x14ac:dyDescent="0.2">
      <c r="A322">
        <v>321</v>
      </c>
      <c r="B322" s="10">
        <f t="shared" ref="B322:B385" si="30">VLOOKUP(A322, DepositTable, 2, TRUE)</f>
        <v>0</v>
      </c>
      <c r="C322">
        <f t="shared" ref="C322:C385" si="31">IF(AND(A322&gt;=FirstWeddingMonth, MOD(A322-FirstWeddingMonth, WeddingInterval)=0, (A322-FirstWeddingMonth)/WeddingInterval &lt; KidsCount), 1, 0)</f>
        <v>0</v>
      </c>
      <c r="D322">
        <f>COUNTIFS($A$2:A322, "&gt;=" &amp; (A322-LoanMonths+1), $C$2:C322, 1)</f>
        <v>4</v>
      </c>
      <c r="E322" s="10">
        <f t="shared" ref="E322:E385" si="32">D322 * MonthlyPayment</f>
        <v>6594.3318212961276</v>
      </c>
      <c r="F322" s="10">
        <f t="shared" si="28"/>
        <v>488952</v>
      </c>
      <c r="G322" s="10">
        <f t="shared" si="29"/>
        <v>1284115.8457474399</v>
      </c>
      <c r="H322" s="10">
        <f t="shared" ref="H322:H385" si="33">G322 - E322</f>
        <v>1277521.5139261438</v>
      </c>
    </row>
    <row r="323" spans="1:8" x14ac:dyDescent="0.2">
      <c r="A323">
        <v>322</v>
      </c>
      <c r="B323" s="10">
        <f t="shared" si="30"/>
        <v>0</v>
      </c>
      <c r="C323">
        <f t="shared" si="31"/>
        <v>0</v>
      </c>
      <c r="D323">
        <f>COUNTIFS($A$2:A323, "&gt;=" &amp; (A323-LoanMonths+1), $C$2:C323, 1)</f>
        <v>4</v>
      </c>
      <c r="E323" s="10">
        <f t="shared" si="32"/>
        <v>6594.3318212961276</v>
      </c>
      <c r="F323" s="10">
        <f t="shared" ref="F323:F386" si="34">F322 + B323</f>
        <v>488952</v>
      </c>
      <c r="G323" s="10">
        <f t="shared" ref="G323:G386" si="35">(H322 + B323) * (1 + MonthlyYield)</f>
        <v>1285741.1258129217</v>
      </c>
      <c r="H323" s="10">
        <f t="shared" si="33"/>
        <v>1279146.7939916255</v>
      </c>
    </row>
    <row r="324" spans="1:8" x14ac:dyDescent="0.2">
      <c r="A324">
        <v>323</v>
      </c>
      <c r="B324" s="10">
        <f t="shared" si="30"/>
        <v>0</v>
      </c>
      <c r="C324">
        <f t="shared" si="31"/>
        <v>0</v>
      </c>
      <c r="D324">
        <f>COUNTIFS($A$2:A324, "&gt;=" &amp; (A324-LoanMonths+1), $C$2:C324, 1)</f>
        <v>4</v>
      </c>
      <c r="E324" s="10">
        <f t="shared" si="32"/>
        <v>6594.3318212961276</v>
      </c>
      <c r="F324" s="10">
        <f t="shared" si="34"/>
        <v>488952</v>
      </c>
      <c r="G324" s="10">
        <f t="shared" si="35"/>
        <v>1287376.8629792819</v>
      </c>
      <c r="H324" s="10">
        <f t="shared" si="33"/>
        <v>1280782.5311579858</v>
      </c>
    </row>
    <row r="325" spans="1:8" x14ac:dyDescent="0.2">
      <c r="A325">
        <v>324</v>
      </c>
      <c r="B325" s="10">
        <f t="shared" si="30"/>
        <v>0</v>
      </c>
      <c r="C325">
        <f t="shared" si="31"/>
        <v>0</v>
      </c>
      <c r="D325">
        <f>COUNTIFS($A$2:A325, "&gt;=" &amp; (A325-LoanMonths+1), $C$2:C325, 1)</f>
        <v>4</v>
      </c>
      <c r="E325" s="10">
        <f t="shared" si="32"/>
        <v>6594.3318212961276</v>
      </c>
      <c r="F325" s="10">
        <f t="shared" si="34"/>
        <v>488952</v>
      </c>
      <c r="G325" s="10">
        <f t="shared" si="35"/>
        <v>1289023.1245278227</v>
      </c>
      <c r="H325" s="10">
        <f t="shared" si="33"/>
        <v>1282428.7927065266</v>
      </c>
    </row>
    <row r="326" spans="1:8" x14ac:dyDescent="0.2">
      <c r="A326">
        <v>325</v>
      </c>
      <c r="B326" s="10">
        <f t="shared" si="30"/>
        <v>0</v>
      </c>
      <c r="C326">
        <f t="shared" si="31"/>
        <v>0</v>
      </c>
      <c r="D326">
        <f>COUNTIFS($A$2:A326, "&gt;=" &amp; (A326-LoanMonths+1), $C$2:C326, 1)</f>
        <v>4</v>
      </c>
      <c r="E326" s="10">
        <f t="shared" si="32"/>
        <v>6594.3318212961276</v>
      </c>
      <c r="F326" s="10">
        <f t="shared" si="34"/>
        <v>488952</v>
      </c>
      <c r="G326" s="10">
        <f t="shared" si="35"/>
        <v>1290679.9781727358</v>
      </c>
      <c r="H326" s="10">
        <f t="shared" si="33"/>
        <v>1284085.6463514396</v>
      </c>
    </row>
    <row r="327" spans="1:8" x14ac:dyDescent="0.2">
      <c r="A327">
        <v>326</v>
      </c>
      <c r="B327" s="10">
        <f t="shared" si="30"/>
        <v>0</v>
      </c>
      <c r="C327">
        <f t="shared" si="31"/>
        <v>0</v>
      </c>
      <c r="D327">
        <f>COUNTIFS($A$2:A327, "&gt;=" &amp; (A327-LoanMonths+1), $C$2:C327, 1)</f>
        <v>4</v>
      </c>
      <c r="E327" s="10">
        <f t="shared" si="32"/>
        <v>6594.3318212961276</v>
      </c>
      <c r="F327" s="10">
        <f t="shared" si="34"/>
        <v>488952</v>
      </c>
      <c r="G327" s="10">
        <f t="shared" si="35"/>
        <v>1292347.4920638881</v>
      </c>
      <c r="H327" s="10">
        <f t="shared" si="33"/>
        <v>1285753.160242592</v>
      </c>
    </row>
    <row r="328" spans="1:8" x14ac:dyDescent="0.2">
      <c r="A328">
        <v>327</v>
      </c>
      <c r="B328" s="10">
        <f t="shared" si="30"/>
        <v>0</v>
      </c>
      <c r="C328">
        <f t="shared" si="31"/>
        <v>0</v>
      </c>
      <c r="D328">
        <f>COUNTIFS($A$2:A328, "&gt;=" &amp; (A328-LoanMonths+1), $C$2:C328, 1)</f>
        <v>4</v>
      </c>
      <c r="E328" s="10">
        <f t="shared" si="32"/>
        <v>6594.3318212961276</v>
      </c>
      <c r="F328" s="10">
        <f t="shared" si="34"/>
        <v>488952</v>
      </c>
      <c r="G328" s="10">
        <f t="shared" si="35"/>
        <v>1294025.7347896248</v>
      </c>
      <c r="H328" s="10">
        <f t="shared" si="33"/>
        <v>1287431.4029683287</v>
      </c>
    </row>
    <row r="329" spans="1:8" x14ac:dyDescent="0.2">
      <c r="A329">
        <v>328</v>
      </c>
      <c r="B329" s="10">
        <f t="shared" si="30"/>
        <v>0</v>
      </c>
      <c r="C329">
        <f t="shared" si="31"/>
        <v>0</v>
      </c>
      <c r="D329">
        <f>COUNTIFS($A$2:A329, "&gt;=" &amp; (A329-LoanMonths+1), $C$2:C329, 1)</f>
        <v>4</v>
      </c>
      <c r="E329" s="10">
        <f t="shared" si="32"/>
        <v>6594.3318212961276</v>
      </c>
      <c r="F329" s="10">
        <f t="shared" si="34"/>
        <v>488952</v>
      </c>
      <c r="G329" s="10">
        <f t="shared" si="35"/>
        <v>1295714.7753795909</v>
      </c>
      <c r="H329" s="10">
        <f t="shared" si="33"/>
        <v>1289120.4435582948</v>
      </c>
    </row>
    <row r="330" spans="1:8" x14ac:dyDescent="0.2">
      <c r="A330">
        <v>329</v>
      </c>
      <c r="B330" s="10">
        <f t="shared" si="30"/>
        <v>0</v>
      </c>
      <c r="C330">
        <f t="shared" si="31"/>
        <v>0</v>
      </c>
      <c r="D330">
        <f>COUNTIFS($A$2:A330, "&gt;=" &amp; (A330-LoanMonths+1), $C$2:C330, 1)</f>
        <v>4</v>
      </c>
      <c r="E330" s="10">
        <f t="shared" si="32"/>
        <v>6594.3318212961276</v>
      </c>
      <c r="F330" s="10">
        <f t="shared" si="34"/>
        <v>488952</v>
      </c>
      <c r="G330" s="10">
        <f t="shared" si="35"/>
        <v>1297414.6833075699</v>
      </c>
      <c r="H330" s="10">
        <f t="shared" si="33"/>
        <v>1290820.3514862738</v>
      </c>
    </row>
    <row r="331" spans="1:8" x14ac:dyDescent="0.2">
      <c r="A331">
        <v>330</v>
      </c>
      <c r="B331" s="10">
        <f t="shared" si="30"/>
        <v>0</v>
      </c>
      <c r="C331">
        <f t="shared" si="31"/>
        <v>0</v>
      </c>
      <c r="D331">
        <f>COUNTIFS($A$2:A331, "&gt;=" &amp; (A331-LoanMonths+1), $C$2:C331, 1)</f>
        <v>4</v>
      </c>
      <c r="E331" s="10">
        <f t="shared" si="32"/>
        <v>6594.3318212961276</v>
      </c>
      <c r="F331" s="10">
        <f t="shared" si="34"/>
        <v>488952</v>
      </c>
      <c r="G331" s="10">
        <f t="shared" si="35"/>
        <v>1299125.5284943418</v>
      </c>
      <c r="H331" s="10">
        <f t="shared" si="33"/>
        <v>1292531.1966730456</v>
      </c>
    </row>
    <row r="332" spans="1:8" x14ac:dyDescent="0.2">
      <c r="A332">
        <v>331</v>
      </c>
      <c r="B332" s="10">
        <f t="shared" si="30"/>
        <v>0</v>
      </c>
      <c r="C332">
        <f t="shared" si="31"/>
        <v>0</v>
      </c>
      <c r="D332">
        <f>COUNTIFS($A$2:A332, "&gt;=" &amp; (A332-LoanMonths+1), $C$2:C332, 1)</f>
        <v>4</v>
      </c>
      <c r="E332" s="10">
        <f t="shared" si="32"/>
        <v>6594.3318212961276</v>
      </c>
      <c r="F332" s="10">
        <f t="shared" si="34"/>
        <v>488952</v>
      </c>
      <c r="G332" s="10">
        <f t="shared" si="35"/>
        <v>1300847.3813105589</v>
      </c>
      <c r="H332" s="10">
        <f t="shared" si="33"/>
        <v>1294253.0494892627</v>
      </c>
    </row>
    <row r="333" spans="1:8" x14ac:dyDescent="0.2">
      <c r="A333">
        <v>332</v>
      </c>
      <c r="B333" s="10">
        <f t="shared" si="30"/>
        <v>0</v>
      </c>
      <c r="C333">
        <f t="shared" si="31"/>
        <v>0</v>
      </c>
      <c r="D333">
        <f>COUNTIFS($A$2:A333, "&gt;=" &amp; (A333-LoanMonths+1), $C$2:C333, 1)</f>
        <v>4</v>
      </c>
      <c r="E333" s="10">
        <f t="shared" si="32"/>
        <v>6594.3318212961276</v>
      </c>
      <c r="F333" s="10">
        <f t="shared" si="34"/>
        <v>488952</v>
      </c>
      <c r="G333" s="10">
        <f t="shared" si="35"/>
        <v>1302580.3125796404</v>
      </c>
      <c r="H333" s="10">
        <f t="shared" si="33"/>
        <v>1295985.9807583443</v>
      </c>
    </row>
    <row r="334" spans="1:8" x14ac:dyDescent="0.2">
      <c r="A334">
        <v>333</v>
      </c>
      <c r="B334" s="10">
        <f t="shared" si="30"/>
        <v>0</v>
      </c>
      <c r="C334">
        <f t="shared" si="31"/>
        <v>0</v>
      </c>
      <c r="D334">
        <f>COUNTIFS($A$2:A334, "&gt;=" &amp; (A334-LoanMonths+1), $C$2:C334, 1)</f>
        <v>4</v>
      </c>
      <c r="E334" s="10">
        <f t="shared" si="32"/>
        <v>6594.3318212961276</v>
      </c>
      <c r="F334" s="10">
        <f t="shared" si="34"/>
        <v>488952</v>
      </c>
      <c r="G334" s="10">
        <f t="shared" si="35"/>
        <v>1304324.3935806858</v>
      </c>
      <c r="H334" s="10">
        <f t="shared" si="33"/>
        <v>1297730.0617593897</v>
      </c>
    </row>
    <row r="335" spans="1:8" x14ac:dyDescent="0.2">
      <c r="A335">
        <v>334</v>
      </c>
      <c r="B335" s="10">
        <f t="shared" si="30"/>
        <v>0</v>
      </c>
      <c r="C335">
        <f t="shared" si="31"/>
        <v>0</v>
      </c>
      <c r="D335">
        <f>COUNTIFS($A$2:A335, "&gt;=" &amp; (A335-LoanMonths+1), $C$2:C335, 1)</f>
        <v>4</v>
      </c>
      <c r="E335" s="10">
        <f t="shared" si="32"/>
        <v>6594.3318212961276</v>
      </c>
      <c r="F335" s="10">
        <f t="shared" si="34"/>
        <v>488952</v>
      </c>
      <c r="G335" s="10">
        <f t="shared" si="35"/>
        <v>1306079.6960514062</v>
      </c>
      <c r="H335" s="10">
        <f t="shared" si="33"/>
        <v>1299485.3642301101</v>
      </c>
    </row>
    <row r="336" spans="1:8" x14ac:dyDescent="0.2">
      <c r="A336">
        <v>335</v>
      </c>
      <c r="B336" s="10">
        <f t="shared" si="30"/>
        <v>0</v>
      </c>
      <c r="C336">
        <f t="shared" si="31"/>
        <v>0</v>
      </c>
      <c r="D336">
        <f>COUNTIFS($A$2:A336, "&gt;=" &amp; (A336-LoanMonths+1), $C$2:C336, 1)</f>
        <v>4</v>
      </c>
      <c r="E336" s="10">
        <f t="shared" si="32"/>
        <v>6594.3318212961276</v>
      </c>
      <c r="F336" s="10">
        <f t="shared" si="34"/>
        <v>488952</v>
      </c>
      <c r="G336" s="10">
        <f t="shared" si="35"/>
        <v>1307846.2921910754</v>
      </c>
      <c r="H336" s="10">
        <f t="shared" si="33"/>
        <v>1301251.9603697793</v>
      </c>
    </row>
    <row r="337" spans="1:8" x14ac:dyDescent="0.2">
      <c r="A337">
        <v>336</v>
      </c>
      <c r="B337" s="10">
        <f t="shared" si="30"/>
        <v>0</v>
      </c>
      <c r="C337">
        <f t="shared" si="31"/>
        <v>1</v>
      </c>
      <c r="D337">
        <f>COUNTIFS($A$2:A337, "&gt;=" &amp; (A337-LoanMonths+1), $C$2:C337, 1)</f>
        <v>5</v>
      </c>
      <c r="E337" s="10">
        <f t="shared" si="32"/>
        <v>8242.9147766201604</v>
      </c>
      <c r="F337" s="10">
        <f t="shared" si="34"/>
        <v>488952</v>
      </c>
      <c r="G337" s="10">
        <f t="shared" si="35"/>
        <v>1309624.2546634993</v>
      </c>
      <c r="H337" s="10">
        <f t="shared" si="33"/>
        <v>1301381.3398868791</v>
      </c>
    </row>
    <row r="338" spans="1:8" x14ac:dyDescent="0.2">
      <c r="A338">
        <v>337</v>
      </c>
      <c r="B338" s="10">
        <f t="shared" si="30"/>
        <v>0</v>
      </c>
      <c r="C338">
        <f t="shared" si="31"/>
        <v>0</v>
      </c>
      <c r="D338">
        <f>COUNTIFS($A$2:A338, "&gt;=" &amp; (A338-LoanMonths+1), $C$2:C338, 1)</f>
        <v>5</v>
      </c>
      <c r="E338" s="10">
        <f t="shared" si="32"/>
        <v>8242.9147766201604</v>
      </c>
      <c r="F338" s="10">
        <f t="shared" si="34"/>
        <v>488952</v>
      </c>
      <c r="G338" s="10">
        <f t="shared" si="35"/>
        <v>1309754.4666123078</v>
      </c>
      <c r="H338" s="10">
        <f t="shared" si="33"/>
        <v>1301511.5518356876</v>
      </c>
    </row>
    <row r="339" spans="1:8" x14ac:dyDescent="0.2">
      <c r="A339">
        <v>338</v>
      </c>
      <c r="B339" s="10">
        <f t="shared" si="30"/>
        <v>0</v>
      </c>
      <c r="C339">
        <f t="shared" si="31"/>
        <v>0</v>
      </c>
      <c r="D339">
        <f>COUNTIFS($A$2:A339, "&gt;=" &amp; (A339-LoanMonths+1), $C$2:C339, 1)</f>
        <v>5</v>
      </c>
      <c r="E339" s="10">
        <f t="shared" si="32"/>
        <v>8242.9147766201604</v>
      </c>
      <c r="F339" s="10">
        <f t="shared" si="34"/>
        <v>488952</v>
      </c>
      <c r="G339" s="10">
        <f t="shared" si="35"/>
        <v>1309885.5163487156</v>
      </c>
      <c r="H339" s="10">
        <f t="shared" si="33"/>
        <v>1301642.6015720954</v>
      </c>
    </row>
    <row r="340" spans="1:8" x14ac:dyDescent="0.2">
      <c r="A340">
        <v>339</v>
      </c>
      <c r="B340" s="10">
        <f t="shared" si="30"/>
        <v>0</v>
      </c>
      <c r="C340">
        <f t="shared" si="31"/>
        <v>0</v>
      </c>
      <c r="D340">
        <f>COUNTIFS($A$2:A340, "&gt;=" &amp; (A340-LoanMonths+1), $C$2:C340, 1)</f>
        <v>5</v>
      </c>
      <c r="E340" s="10">
        <f t="shared" si="32"/>
        <v>8242.9147766201604</v>
      </c>
      <c r="F340" s="10">
        <f t="shared" si="34"/>
        <v>488952</v>
      </c>
      <c r="G340" s="10">
        <f t="shared" si="35"/>
        <v>1310017.4092630735</v>
      </c>
      <c r="H340" s="10">
        <f t="shared" si="33"/>
        <v>1301774.4944864532</v>
      </c>
    </row>
    <row r="341" spans="1:8" x14ac:dyDescent="0.2">
      <c r="A341">
        <v>340</v>
      </c>
      <c r="B341" s="10">
        <f t="shared" si="30"/>
        <v>0</v>
      </c>
      <c r="C341">
        <f t="shared" si="31"/>
        <v>0</v>
      </c>
      <c r="D341">
        <f>COUNTIFS($A$2:A341, "&gt;=" &amp; (A341-LoanMonths+1), $C$2:C341, 1)</f>
        <v>4</v>
      </c>
      <c r="E341" s="10">
        <f t="shared" si="32"/>
        <v>6594.3318212961276</v>
      </c>
      <c r="F341" s="10">
        <f t="shared" si="34"/>
        <v>488952</v>
      </c>
      <c r="G341" s="10">
        <f t="shared" si="35"/>
        <v>1310150.1507804135</v>
      </c>
      <c r="H341" s="10">
        <f t="shared" si="33"/>
        <v>1303555.8189591174</v>
      </c>
    </row>
    <row r="342" spans="1:8" x14ac:dyDescent="0.2">
      <c r="A342">
        <v>341</v>
      </c>
      <c r="B342" s="10">
        <f t="shared" si="30"/>
        <v>0</v>
      </c>
      <c r="C342">
        <f t="shared" si="31"/>
        <v>0</v>
      </c>
      <c r="D342">
        <f>COUNTIFS($A$2:A342, "&gt;=" &amp; (A342-LoanMonths+1), $C$2:C342, 1)</f>
        <v>4</v>
      </c>
      <c r="E342" s="10">
        <f t="shared" si="32"/>
        <v>6594.3318212961276</v>
      </c>
      <c r="F342" s="10">
        <f t="shared" si="34"/>
        <v>488952</v>
      </c>
      <c r="G342" s="10">
        <f t="shared" si="35"/>
        <v>1311942.9363483705</v>
      </c>
      <c r="H342" s="10">
        <f t="shared" si="33"/>
        <v>1305348.6045270744</v>
      </c>
    </row>
    <row r="343" spans="1:8" x14ac:dyDescent="0.2">
      <c r="A343">
        <v>342</v>
      </c>
      <c r="B343" s="10">
        <f t="shared" si="30"/>
        <v>0</v>
      </c>
      <c r="C343">
        <f t="shared" si="31"/>
        <v>0</v>
      </c>
      <c r="D343">
        <f>COUNTIFS($A$2:A343, "&gt;=" &amp; (A343-LoanMonths+1), $C$2:C343, 1)</f>
        <v>4</v>
      </c>
      <c r="E343" s="10">
        <f t="shared" si="32"/>
        <v>6594.3318212961276</v>
      </c>
      <c r="F343" s="10">
        <f t="shared" si="34"/>
        <v>488952</v>
      </c>
      <c r="G343" s="10">
        <f t="shared" si="35"/>
        <v>1313747.2567526526</v>
      </c>
      <c r="H343" s="10">
        <f t="shared" si="33"/>
        <v>1307152.9249313565</v>
      </c>
    </row>
    <row r="344" spans="1:8" x14ac:dyDescent="0.2">
      <c r="A344">
        <v>343</v>
      </c>
      <c r="B344" s="10">
        <f t="shared" si="30"/>
        <v>0</v>
      </c>
      <c r="C344">
        <f t="shared" si="31"/>
        <v>0</v>
      </c>
      <c r="D344">
        <f>COUNTIFS($A$2:A344, "&gt;=" &amp; (A344-LoanMonths+1), $C$2:C344, 1)</f>
        <v>4</v>
      </c>
      <c r="E344" s="10">
        <f t="shared" si="32"/>
        <v>6594.3318212961276</v>
      </c>
      <c r="F344" s="10">
        <f t="shared" si="34"/>
        <v>488952</v>
      </c>
      <c r="G344" s="10">
        <f t="shared" si="35"/>
        <v>1315563.1862087438</v>
      </c>
      <c r="H344" s="10">
        <f t="shared" si="33"/>
        <v>1308968.8543874477</v>
      </c>
    </row>
    <row r="345" spans="1:8" x14ac:dyDescent="0.2">
      <c r="A345">
        <v>344</v>
      </c>
      <c r="B345" s="10">
        <f t="shared" si="30"/>
        <v>0</v>
      </c>
      <c r="C345">
        <f t="shared" si="31"/>
        <v>0</v>
      </c>
      <c r="D345">
        <f>COUNTIFS($A$2:A345, "&gt;=" &amp; (A345-LoanMonths+1), $C$2:C345, 1)</f>
        <v>4</v>
      </c>
      <c r="E345" s="10">
        <f t="shared" si="32"/>
        <v>6594.3318212961276</v>
      </c>
      <c r="F345" s="10">
        <f t="shared" si="34"/>
        <v>488952</v>
      </c>
      <c r="G345" s="10">
        <f t="shared" si="35"/>
        <v>1317390.7994096333</v>
      </c>
      <c r="H345" s="10">
        <f t="shared" si="33"/>
        <v>1310796.4675883371</v>
      </c>
    </row>
    <row r="346" spans="1:8" x14ac:dyDescent="0.2">
      <c r="A346">
        <v>345</v>
      </c>
      <c r="B346" s="10">
        <f t="shared" si="30"/>
        <v>0</v>
      </c>
      <c r="C346">
        <f t="shared" si="31"/>
        <v>0</v>
      </c>
      <c r="D346">
        <f>COUNTIFS($A$2:A346, "&gt;=" &amp; (A346-LoanMonths+1), $C$2:C346, 1)</f>
        <v>4</v>
      </c>
      <c r="E346" s="10">
        <f t="shared" si="32"/>
        <v>6594.3318212961276</v>
      </c>
      <c r="F346" s="10">
        <f t="shared" si="34"/>
        <v>488952</v>
      </c>
      <c r="G346" s="10">
        <f t="shared" si="35"/>
        <v>1319230.1715288865</v>
      </c>
      <c r="H346" s="10">
        <f t="shared" si="33"/>
        <v>1312635.8397075904</v>
      </c>
    </row>
    <row r="347" spans="1:8" x14ac:dyDescent="0.2">
      <c r="A347">
        <v>346</v>
      </c>
      <c r="B347" s="10">
        <f t="shared" si="30"/>
        <v>0</v>
      </c>
      <c r="C347">
        <f t="shared" si="31"/>
        <v>0</v>
      </c>
      <c r="D347">
        <f>COUNTIFS($A$2:A347, "&gt;=" &amp; (A347-LoanMonths+1), $C$2:C347, 1)</f>
        <v>4</v>
      </c>
      <c r="E347" s="10">
        <f t="shared" si="32"/>
        <v>6594.3318212961276</v>
      </c>
      <c r="F347" s="10">
        <f t="shared" si="34"/>
        <v>488952</v>
      </c>
      <c r="G347" s="10">
        <f t="shared" si="35"/>
        <v>1321081.3782237386</v>
      </c>
      <c r="H347" s="10">
        <f t="shared" si="33"/>
        <v>1314487.0464024425</v>
      </c>
    </row>
    <row r="348" spans="1:8" x14ac:dyDescent="0.2">
      <c r="A348">
        <v>347</v>
      </c>
      <c r="B348" s="10">
        <f t="shared" si="30"/>
        <v>0</v>
      </c>
      <c r="C348">
        <f t="shared" si="31"/>
        <v>0</v>
      </c>
      <c r="D348">
        <f>COUNTIFS($A$2:A348, "&gt;=" &amp; (A348-LoanMonths+1), $C$2:C348, 1)</f>
        <v>4</v>
      </c>
      <c r="E348" s="10">
        <f t="shared" si="32"/>
        <v>6594.3318212961276</v>
      </c>
      <c r="F348" s="10">
        <f t="shared" si="34"/>
        <v>488952</v>
      </c>
      <c r="G348" s="10">
        <f t="shared" si="35"/>
        <v>1322944.4956382052</v>
      </c>
      <c r="H348" s="10">
        <f t="shared" si="33"/>
        <v>1316350.1638169091</v>
      </c>
    </row>
    <row r="349" spans="1:8" x14ac:dyDescent="0.2">
      <c r="A349">
        <v>348</v>
      </c>
      <c r="B349" s="10">
        <f t="shared" si="30"/>
        <v>0</v>
      </c>
      <c r="C349">
        <f t="shared" si="31"/>
        <v>0</v>
      </c>
      <c r="D349">
        <f>COUNTIFS($A$2:A349, "&gt;=" &amp; (A349-LoanMonths+1), $C$2:C349, 1)</f>
        <v>4</v>
      </c>
      <c r="E349" s="10">
        <f t="shared" si="32"/>
        <v>6594.3318212961276</v>
      </c>
      <c r="F349" s="10">
        <f t="shared" si="34"/>
        <v>488952</v>
      </c>
      <c r="G349" s="10">
        <f t="shared" si="35"/>
        <v>1324819.6004062151</v>
      </c>
      <c r="H349" s="10">
        <f t="shared" si="33"/>
        <v>1318225.2685849189</v>
      </c>
    </row>
    <row r="350" spans="1:8" x14ac:dyDescent="0.2">
      <c r="A350">
        <v>349</v>
      </c>
      <c r="B350" s="10">
        <f t="shared" si="30"/>
        <v>0</v>
      </c>
      <c r="C350">
        <f t="shared" si="31"/>
        <v>0</v>
      </c>
      <c r="D350">
        <f>COUNTIFS($A$2:A350, "&gt;=" &amp; (A350-LoanMonths+1), $C$2:C350, 1)</f>
        <v>4</v>
      </c>
      <c r="E350" s="10">
        <f t="shared" si="32"/>
        <v>6594.3318212961276</v>
      </c>
      <c r="F350" s="10">
        <f t="shared" si="34"/>
        <v>488952</v>
      </c>
      <c r="G350" s="10">
        <f t="shared" si="35"/>
        <v>1326706.7696547618</v>
      </c>
      <c r="H350" s="10">
        <f t="shared" si="33"/>
        <v>1320112.4378334656</v>
      </c>
    </row>
    <row r="351" spans="1:8" x14ac:dyDescent="0.2">
      <c r="A351">
        <v>350</v>
      </c>
      <c r="B351" s="10">
        <f t="shared" si="30"/>
        <v>0</v>
      </c>
      <c r="C351">
        <f t="shared" si="31"/>
        <v>0</v>
      </c>
      <c r="D351">
        <f>COUNTIFS($A$2:A351, "&gt;=" &amp; (A351-LoanMonths+1), $C$2:C351, 1)</f>
        <v>4</v>
      </c>
      <c r="E351" s="10">
        <f t="shared" si="32"/>
        <v>6594.3318212961276</v>
      </c>
      <c r="F351" s="10">
        <f t="shared" si="34"/>
        <v>488952</v>
      </c>
      <c r="G351" s="10">
        <f t="shared" si="35"/>
        <v>1328606.0810070762</v>
      </c>
      <c r="H351" s="10">
        <f t="shared" si="33"/>
        <v>1322011.7491857801</v>
      </c>
    </row>
    <row r="352" spans="1:8" x14ac:dyDescent="0.2">
      <c r="A352">
        <v>351</v>
      </c>
      <c r="B352" s="10">
        <f t="shared" si="30"/>
        <v>0</v>
      </c>
      <c r="C352">
        <f t="shared" si="31"/>
        <v>0</v>
      </c>
      <c r="D352">
        <f>COUNTIFS($A$2:A352, "&gt;=" &amp; (A352-LoanMonths+1), $C$2:C352, 1)</f>
        <v>4</v>
      </c>
      <c r="E352" s="10">
        <f t="shared" si="32"/>
        <v>6594.3318212961276</v>
      </c>
      <c r="F352" s="10">
        <f t="shared" si="34"/>
        <v>488952</v>
      </c>
      <c r="G352" s="10">
        <f t="shared" si="35"/>
        <v>1330517.6125858196</v>
      </c>
      <c r="H352" s="10">
        <f t="shared" si="33"/>
        <v>1323923.2807645234</v>
      </c>
    </row>
    <row r="353" spans="1:8" x14ac:dyDescent="0.2">
      <c r="A353">
        <v>352</v>
      </c>
      <c r="B353" s="10">
        <f t="shared" si="30"/>
        <v>0</v>
      </c>
      <c r="C353">
        <f t="shared" si="31"/>
        <v>0</v>
      </c>
      <c r="D353">
        <f>COUNTIFS($A$2:A353, "&gt;=" &amp; (A353-LoanMonths+1), $C$2:C353, 1)</f>
        <v>4</v>
      </c>
      <c r="E353" s="10">
        <f t="shared" si="32"/>
        <v>6594.3318212961276</v>
      </c>
      <c r="F353" s="10">
        <f t="shared" si="34"/>
        <v>488952</v>
      </c>
      <c r="G353" s="10">
        <f t="shared" si="35"/>
        <v>1332441.443016297</v>
      </c>
      <c r="H353" s="10">
        <f t="shared" si="33"/>
        <v>1325847.1111950008</v>
      </c>
    </row>
    <row r="354" spans="1:8" x14ac:dyDescent="0.2">
      <c r="A354">
        <v>353</v>
      </c>
      <c r="B354" s="10">
        <f t="shared" si="30"/>
        <v>0</v>
      </c>
      <c r="C354">
        <f t="shared" si="31"/>
        <v>0</v>
      </c>
      <c r="D354">
        <f>COUNTIFS($A$2:A354, "&gt;=" &amp; (A354-LoanMonths+1), $C$2:C354, 1)</f>
        <v>4</v>
      </c>
      <c r="E354" s="10">
        <f t="shared" si="32"/>
        <v>6594.3318212961276</v>
      </c>
      <c r="F354" s="10">
        <f t="shared" si="34"/>
        <v>488952</v>
      </c>
      <c r="G354" s="10">
        <f t="shared" si="35"/>
        <v>1334377.6514296904</v>
      </c>
      <c r="H354" s="10">
        <f t="shared" si="33"/>
        <v>1327783.3196083943</v>
      </c>
    </row>
    <row r="355" spans="1:8" x14ac:dyDescent="0.2">
      <c r="A355">
        <v>354</v>
      </c>
      <c r="B355" s="10">
        <f t="shared" si="30"/>
        <v>0</v>
      </c>
      <c r="C355">
        <f t="shared" si="31"/>
        <v>0</v>
      </c>
      <c r="D355">
        <f>COUNTIFS($A$2:A355, "&gt;=" &amp; (A355-LoanMonths+1), $C$2:C355, 1)</f>
        <v>4</v>
      </c>
      <c r="E355" s="10">
        <f t="shared" si="32"/>
        <v>6594.3318212961276</v>
      </c>
      <c r="F355" s="10">
        <f t="shared" si="34"/>
        <v>488952</v>
      </c>
      <c r="G355" s="10">
        <f t="shared" si="35"/>
        <v>1336326.3174663151</v>
      </c>
      <c r="H355" s="10">
        <f t="shared" si="33"/>
        <v>1329731.985645019</v>
      </c>
    </row>
    <row r="356" spans="1:8" x14ac:dyDescent="0.2">
      <c r="A356">
        <v>355</v>
      </c>
      <c r="B356" s="10">
        <f t="shared" si="30"/>
        <v>0</v>
      </c>
      <c r="C356">
        <f t="shared" si="31"/>
        <v>0</v>
      </c>
      <c r="D356">
        <f>COUNTIFS($A$2:A356, "&gt;=" &amp; (A356-LoanMonths+1), $C$2:C356, 1)</f>
        <v>4</v>
      </c>
      <c r="E356" s="10">
        <f t="shared" si="32"/>
        <v>6594.3318212961276</v>
      </c>
      <c r="F356" s="10">
        <f t="shared" si="34"/>
        <v>488952</v>
      </c>
      <c r="G356" s="10">
        <f t="shared" si="35"/>
        <v>1338287.5212788936</v>
      </c>
      <c r="H356" s="10">
        <f t="shared" si="33"/>
        <v>1331693.1894575974</v>
      </c>
    </row>
    <row r="357" spans="1:8" x14ac:dyDescent="0.2">
      <c r="A357">
        <v>356</v>
      </c>
      <c r="B357" s="10">
        <f t="shared" si="30"/>
        <v>0</v>
      </c>
      <c r="C357">
        <f t="shared" si="31"/>
        <v>0</v>
      </c>
      <c r="D357">
        <f>COUNTIFS($A$2:A357, "&gt;=" &amp; (A357-LoanMonths+1), $C$2:C357, 1)</f>
        <v>4</v>
      </c>
      <c r="E357" s="10">
        <f t="shared" si="32"/>
        <v>6594.3318212961276</v>
      </c>
      <c r="F357" s="10">
        <f t="shared" si="34"/>
        <v>488952</v>
      </c>
      <c r="G357" s="10">
        <f t="shared" si="35"/>
        <v>1340261.343535854</v>
      </c>
      <c r="H357" s="10">
        <f t="shared" si="33"/>
        <v>1333667.0117145579</v>
      </c>
    </row>
    <row r="358" spans="1:8" x14ac:dyDescent="0.2">
      <c r="A358">
        <v>357</v>
      </c>
      <c r="B358" s="10">
        <f t="shared" si="30"/>
        <v>0</v>
      </c>
      <c r="C358">
        <f t="shared" si="31"/>
        <v>0</v>
      </c>
      <c r="D358">
        <f>COUNTIFS($A$2:A358, "&gt;=" &amp; (A358-LoanMonths+1), $C$2:C358, 1)</f>
        <v>4</v>
      </c>
      <c r="E358" s="10">
        <f t="shared" si="32"/>
        <v>6594.3318212961276</v>
      </c>
      <c r="F358" s="10">
        <f t="shared" si="34"/>
        <v>488952</v>
      </c>
      <c r="G358" s="10">
        <f t="shared" si="35"/>
        <v>1342247.8654246477</v>
      </c>
      <c r="H358" s="10">
        <f t="shared" si="33"/>
        <v>1335653.5336033516</v>
      </c>
    </row>
    <row r="359" spans="1:8" x14ac:dyDescent="0.2">
      <c r="A359">
        <v>358</v>
      </c>
      <c r="B359" s="10">
        <f t="shared" si="30"/>
        <v>0</v>
      </c>
      <c r="C359">
        <f t="shared" si="31"/>
        <v>0</v>
      </c>
      <c r="D359">
        <f>COUNTIFS($A$2:A359, "&gt;=" &amp; (A359-LoanMonths+1), $C$2:C359, 1)</f>
        <v>4</v>
      </c>
      <c r="E359" s="10">
        <f t="shared" si="32"/>
        <v>6594.3318212961276</v>
      </c>
      <c r="F359" s="10">
        <f t="shared" si="34"/>
        <v>488952</v>
      </c>
      <c r="G359" s="10">
        <f t="shared" si="35"/>
        <v>1344247.1686550879</v>
      </c>
      <c r="H359" s="10">
        <f t="shared" si="33"/>
        <v>1337652.8368337918</v>
      </c>
    </row>
    <row r="360" spans="1:8" x14ac:dyDescent="0.2">
      <c r="A360">
        <v>359</v>
      </c>
      <c r="B360" s="10">
        <f t="shared" si="30"/>
        <v>0</v>
      </c>
      <c r="C360">
        <f t="shared" si="31"/>
        <v>0</v>
      </c>
      <c r="D360">
        <f>COUNTIFS($A$2:A360, "&gt;=" &amp; (A360-LoanMonths+1), $C$2:C360, 1)</f>
        <v>4</v>
      </c>
      <c r="E360" s="10">
        <f t="shared" si="32"/>
        <v>6594.3318212961276</v>
      </c>
      <c r="F360" s="10">
        <f t="shared" si="34"/>
        <v>488952</v>
      </c>
      <c r="G360" s="10">
        <f t="shared" si="35"/>
        <v>1346259.335462712</v>
      </c>
      <c r="H360" s="10">
        <f t="shared" si="33"/>
        <v>1339665.0036414159</v>
      </c>
    </row>
    <row r="361" spans="1:8" x14ac:dyDescent="0.2">
      <c r="A361">
        <v>360</v>
      </c>
      <c r="B361" s="10">
        <f t="shared" si="30"/>
        <v>0</v>
      </c>
      <c r="C361">
        <f t="shared" si="31"/>
        <v>1</v>
      </c>
      <c r="D361">
        <f>COUNTIFS($A$2:A361, "&gt;=" &amp; (A361-LoanMonths+1), $C$2:C361, 1)</f>
        <v>5</v>
      </c>
      <c r="E361" s="10">
        <f t="shared" si="32"/>
        <v>8242.9147766201604</v>
      </c>
      <c r="F361" s="10">
        <f t="shared" si="34"/>
        <v>488952</v>
      </c>
      <c r="G361" s="10">
        <f t="shared" si="35"/>
        <v>1348284.4486121626</v>
      </c>
      <c r="H361" s="10">
        <f t="shared" si="33"/>
        <v>1340041.5338355424</v>
      </c>
    </row>
    <row r="362" spans="1:8" x14ac:dyDescent="0.2">
      <c r="A362">
        <v>361</v>
      </c>
      <c r="B362" s="10">
        <f t="shared" si="30"/>
        <v>0</v>
      </c>
      <c r="C362">
        <f t="shared" si="31"/>
        <v>0</v>
      </c>
      <c r="D362">
        <f>COUNTIFS($A$2:A362, "&gt;=" &amp; (A362-LoanMonths+1), $C$2:C362, 1)</f>
        <v>5</v>
      </c>
      <c r="E362" s="10">
        <f t="shared" si="32"/>
        <v>8242.9147766201604</v>
      </c>
      <c r="F362" s="10">
        <f t="shared" si="34"/>
        <v>488952</v>
      </c>
      <c r="G362" s="10">
        <f t="shared" si="35"/>
        <v>1348663.4014128954</v>
      </c>
      <c r="H362" s="10">
        <f t="shared" si="33"/>
        <v>1340420.4866362752</v>
      </c>
    </row>
    <row r="363" spans="1:8" x14ac:dyDescent="0.2">
      <c r="A363">
        <v>362</v>
      </c>
      <c r="B363" s="10">
        <f t="shared" si="30"/>
        <v>0</v>
      </c>
      <c r="C363">
        <f t="shared" si="31"/>
        <v>0</v>
      </c>
      <c r="D363">
        <f>COUNTIFS($A$2:A363, "&gt;=" &amp; (A363-LoanMonths+1), $C$2:C363, 1)</f>
        <v>5</v>
      </c>
      <c r="E363" s="10">
        <f t="shared" si="32"/>
        <v>8242.9147766201604</v>
      </c>
      <c r="F363" s="10">
        <f t="shared" si="34"/>
        <v>488952</v>
      </c>
      <c r="G363" s="10">
        <f t="shared" si="35"/>
        <v>1349044.7924073585</v>
      </c>
      <c r="H363" s="10">
        <f t="shared" si="33"/>
        <v>1340801.8776307383</v>
      </c>
    </row>
    <row r="364" spans="1:8" x14ac:dyDescent="0.2">
      <c r="A364">
        <v>363</v>
      </c>
      <c r="B364" s="10">
        <f t="shared" si="30"/>
        <v>0</v>
      </c>
      <c r="C364">
        <f t="shared" si="31"/>
        <v>0</v>
      </c>
      <c r="D364">
        <f>COUNTIFS($A$2:A364, "&gt;=" &amp; (A364-LoanMonths+1), $C$2:C364, 1)</f>
        <v>5</v>
      </c>
      <c r="E364" s="10">
        <f t="shared" si="32"/>
        <v>8242.9147766201604</v>
      </c>
      <c r="F364" s="10">
        <f t="shared" si="34"/>
        <v>488952</v>
      </c>
      <c r="G364" s="10">
        <f t="shared" si="35"/>
        <v>1349428.6372829636</v>
      </c>
      <c r="H364" s="10">
        <f t="shared" si="33"/>
        <v>1341185.7225063434</v>
      </c>
    </row>
    <row r="365" spans="1:8" x14ac:dyDescent="0.2">
      <c r="A365">
        <v>364</v>
      </c>
      <c r="B365" s="10">
        <f t="shared" si="30"/>
        <v>0</v>
      </c>
      <c r="C365">
        <f t="shared" si="31"/>
        <v>0</v>
      </c>
      <c r="D365">
        <f>COUNTIFS($A$2:A365, "&gt;=" &amp; (A365-LoanMonths+1), $C$2:C365, 1)</f>
        <v>4</v>
      </c>
      <c r="E365" s="10">
        <f t="shared" si="32"/>
        <v>6594.3318212961276</v>
      </c>
      <c r="F365" s="10">
        <f t="shared" si="34"/>
        <v>488952</v>
      </c>
      <c r="G365" s="10">
        <f t="shared" si="35"/>
        <v>1349814.951828056</v>
      </c>
      <c r="H365" s="10">
        <f t="shared" si="33"/>
        <v>1343220.6200067599</v>
      </c>
    </row>
    <row r="366" spans="1:8" x14ac:dyDescent="0.2">
      <c r="A366">
        <v>365</v>
      </c>
      <c r="B366" s="10">
        <f t="shared" si="30"/>
        <v>0</v>
      </c>
      <c r="C366">
        <f t="shared" si="31"/>
        <v>0</v>
      </c>
      <c r="D366">
        <f>COUNTIFS($A$2:A366, "&gt;=" &amp; (A366-LoanMonths+1), $C$2:C366, 1)</f>
        <v>4</v>
      </c>
      <c r="E366" s="10">
        <f t="shared" si="32"/>
        <v>6594.3318212961276</v>
      </c>
      <c r="F366" s="10">
        <f t="shared" si="34"/>
        <v>488952</v>
      </c>
      <c r="G366" s="10">
        <f t="shared" si="35"/>
        <v>1351862.9419202609</v>
      </c>
      <c r="H366" s="10">
        <f t="shared" si="33"/>
        <v>1345268.6100989648</v>
      </c>
    </row>
    <row r="367" spans="1:8" x14ac:dyDescent="0.2">
      <c r="A367">
        <v>366</v>
      </c>
      <c r="B367" s="10">
        <f t="shared" si="30"/>
        <v>0</v>
      </c>
      <c r="C367">
        <f t="shared" si="31"/>
        <v>0</v>
      </c>
      <c r="D367">
        <f>COUNTIFS($A$2:A367, "&gt;=" &amp; (A367-LoanMonths+1), $C$2:C367, 1)</f>
        <v>4</v>
      </c>
      <c r="E367" s="10">
        <f t="shared" si="32"/>
        <v>6594.3318212961276</v>
      </c>
      <c r="F367" s="10">
        <f t="shared" si="34"/>
        <v>488952</v>
      </c>
      <c r="G367" s="10">
        <f t="shared" si="35"/>
        <v>1353924.1088423841</v>
      </c>
      <c r="H367" s="10">
        <f t="shared" si="33"/>
        <v>1347329.7770210879</v>
      </c>
    </row>
    <row r="368" spans="1:8" x14ac:dyDescent="0.2">
      <c r="A368">
        <v>367</v>
      </c>
      <c r="B368" s="10">
        <f t="shared" si="30"/>
        <v>0</v>
      </c>
      <c r="C368">
        <f t="shared" si="31"/>
        <v>0</v>
      </c>
      <c r="D368">
        <f>COUNTIFS($A$2:A368, "&gt;=" &amp; (A368-LoanMonths+1), $C$2:C368, 1)</f>
        <v>4</v>
      </c>
      <c r="E368" s="10">
        <f t="shared" si="32"/>
        <v>6594.3318212961276</v>
      </c>
      <c r="F368" s="10">
        <f t="shared" si="34"/>
        <v>488952</v>
      </c>
      <c r="G368" s="10">
        <f t="shared" si="35"/>
        <v>1355998.5373745458</v>
      </c>
      <c r="H368" s="10">
        <f t="shared" si="33"/>
        <v>1349404.2055532497</v>
      </c>
    </row>
    <row r="369" spans="1:8" x14ac:dyDescent="0.2">
      <c r="A369">
        <v>368</v>
      </c>
      <c r="B369" s="10">
        <f t="shared" si="30"/>
        <v>0</v>
      </c>
      <c r="C369">
        <f t="shared" si="31"/>
        <v>0</v>
      </c>
      <c r="D369">
        <f>COUNTIFS($A$2:A369, "&gt;=" &amp; (A369-LoanMonths+1), $C$2:C369, 1)</f>
        <v>4</v>
      </c>
      <c r="E369" s="10">
        <f t="shared" si="32"/>
        <v>6594.3318212961276</v>
      </c>
      <c r="F369" s="10">
        <f t="shared" si="34"/>
        <v>488952</v>
      </c>
      <c r="G369" s="10">
        <f t="shared" si="35"/>
        <v>1358086.3128423446</v>
      </c>
      <c r="H369" s="10">
        <f t="shared" si="33"/>
        <v>1351491.9810210485</v>
      </c>
    </row>
    <row r="370" spans="1:8" x14ac:dyDescent="0.2">
      <c r="A370">
        <v>369</v>
      </c>
      <c r="B370" s="10">
        <f t="shared" si="30"/>
        <v>0</v>
      </c>
      <c r="C370">
        <f t="shared" si="31"/>
        <v>0</v>
      </c>
      <c r="D370">
        <f>COUNTIFS($A$2:A370, "&gt;=" &amp; (A370-LoanMonths+1), $C$2:C370, 1)</f>
        <v>4</v>
      </c>
      <c r="E370" s="10">
        <f t="shared" si="32"/>
        <v>6594.3318212961276</v>
      </c>
      <c r="F370" s="10">
        <f t="shared" si="34"/>
        <v>488952</v>
      </c>
      <c r="G370" s="10">
        <f t="shared" si="35"/>
        <v>1360187.5211203662</v>
      </c>
      <c r="H370" s="10">
        <f t="shared" si="33"/>
        <v>1353593.18929907</v>
      </c>
    </row>
    <row r="371" spans="1:8" x14ac:dyDescent="0.2">
      <c r="A371">
        <v>370</v>
      </c>
      <c r="B371" s="10">
        <f t="shared" si="30"/>
        <v>0</v>
      </c>
      <c r="C371">
        <f t="shared" si="31"/>
        <v>0</v>
      </c>
      <c r="D371">
        <f>COUNTIFS($A$2:A371, "&gt;=" &amp; (A371-LoanMonths+1), $C$2:C371, 1)</f>
        <v>4</v>
      </c>
      <c r="E371" s="10">
        <f t="shared" si="32"/>
        <v>6594.3318212961276</v>
      </c>
      <c r="F371" s="10">
        <f t="shared" si="34"/>
        <v>488952</v>
      </c>
      <c r="G371" s="10">
        <f t="shared" si="35"/>
        <v>1362302.2486357158</v>
      </c>
      <c r="H371" s="10">
        <f t="shared" si="33"/>
        <v>1355707.9168144197</v>
      </c>
    </row>
    <row r="372" spans="1:8" x14ac:dyDescent="0.2">
      <c r="A372">
        <v>371</v>
      </c>
      <c r="B372" s="10">
        <f t="shared" si="30"/>
        <v>0</v>
      </c>
      <c r="C372">
        <f t="shared" si="31"/>
        <v>0</v>
      </c>
      <c r="D372">
        <f>COUNTIFS($A$2:A372, "&gt;=" &amp; (A372-LoanMonths+1), $C$2:C372, 1)</f>
        <v>4</v>
      </c>
      <c r="E372" s="10">
        <f t="shared" si="32"/>
        <v>6594.3318212961276</v>
      </c>
      <c r="F372" s="10">
        <f t="shared" si="34"/>
        <v>488952</v>
      </c>
      <c r="G372" s="10">
        <f t="shared" si="35"/>
        <v>1364430.5823715737</v>
      </c>
      <c r="H372" s="10">
        <f t="shared" si="33"/>
        <v>1357836.2505502775</v>
      </c>
    </row>
    <row r="373" spans="1:8" x14ac:dyDescent="0.2">
      <c r="A373">
        <v>372</v>
      </c>
      <c r="B373" s="10">
        <f t="shared" si="30"/>
        <v>0</v>
      </c>
      <c r="C373">
        <f t="shared" si="31"/>
        <v>0</v>
      </c>
      <c r="D373">
        <f>COUNTIFS($A$2:A373, "&gt;=" &amp; (A373-LoanMonths+1), $C$2:C373, 1)</f>
        <v>4</v>
      </c>
      <c r="E373" s="10">
        <f t="shared" si="32"/>
        <v>6594.3318212961276</v>
      </c>
      <c r="F373" s="10">
        <f t="shared" si="34"/>
        <v>488952</v>
      </c>
      <c r="G373" s="10">
        <f t="shared" si="35"/>
        <v>1366572.6098707721</v>
      </c>
      <c r="H373" s="10">
        <f t="shared" si="33"/>
        <v>1359978.278049476</v>
      </c>
    </row>
    <row r="374" spans="1:8" x14ac:dyDescent="0.2">
      <c r="A374">
        <v>373</v>
      </c>
      <c r="B374" s="10">
        <f t="shared" si="30"/>
        <v>0</v>
      </c>
      <c r="C374">
        <f t="shared" si="31"/>
        <v>0</v>
      </c>
      <c r="D374">
        <f>COUNTIFS($A$2:A374, "&gt;=" &amp; (A374-LoanMonths+1), $C$2:C374, 1)</f>
        <v>4</v>
      </c>
      <c r="E374" s="10">
        <f t="shared" si="32"/>
        <v>6594.3318212961276</v>
      </c>
      <c r="F374" s="10">
        <f t="shared" si="34"/>
        <v>488952</v>
      </c>
      <c r="G374" s="10">
        <f t="shared" si="35"/>
        <v>1368728.4192393969</v>
      </c>
      <c r="H374" s="10">
        <f t="shared" si="33"/>
        <v>1362134.0874181008</v>
      </c>
    </row>
    <row r="375" spans="1:8" x14ac:dyDescent="0.2">
      <c r="A375">
        <v>374</v>
      </c>
      <c r="B375" s="10">
        <f t="shared" si="30"/>
        <v>0</v>
      </c>
      <c r="C375">
        <f t="shared" si="31"/>
        <v>0</v>
      </c>
      <c r="D375">
        <f>COUNTIFS($A$2:A375, "&gt;=" &amp; (A375-LoanMonths+1), $C$2:C375, 1)</f>
        <v>4</v>
      </c>
      <c r="E375" s="10">
        <f t="shared" si="32"/>
        <v>6594.3318212961276</v>
      </c>
      <c r="F375" s="10">
        <f t="shared" si="34"/>
        <v>488952</v>
      </c>
      <c r="G375" s="10">
        <f t="shared" si="35"/>
        <v>1370898.0991504109</v>
      </c>
      <c r="H375" s="10">
        <f t="shared" si="33"/>
        <v>1364303.7673291147</v>
      </c>
    </row>
    <row r="376" spans="1:8" x14ac:dyDescent="0.2">
      <c r="A376">
        <v>375</v>
      </c>
      <c r="B376" s="10">
        <f t="shared" si="30"/>
        <v>0</v>
      </c>
      <c r="C376">
        <f t="shared" si="31"/>
        <v>0</v>
      </c>
      <c r="D376">
        <f>COUNTIFS($A$2:A376, "&gt;=" &amp; (A376-LoanMonths+1), $C$2:C376, 1)</f>
        <v>4</v>
      </c>
      <c r="E376" s="10">
        <f t="shared" si="32"/>
        <v>6594.3318212961276</v>
      </c>
      <c r="F376" s="10">
        <f t="shared" si="34"/>
        <v>488952</v>
      </c>
      <c r="G376" s="10">
        <f t="shared" si="35"/>
        <v>1373081.7388473013</v>
      </c>
      <c r="H376" s="10">
        <f t="shared" si="33"/>
        <v>1366487.4070260052</v>
      </c>
    </row>
    <row r="377" spans="1:8" x14ac:dyDescent="0.2">
      <c r="A377">
        <v>376</v>
      </c>
      <c r="B377" s="10">
        <f t="shared" si="30"/>
        <v>0</v>
      </c>
      <c r="C377">
        <f t="shared" si="31"/>
        <v>0</v>
      </c>
      <c r="D377">
        <f>COUNTIFS($A$2:A377, "&gt;=" &amp; (A377-LoanMonths+1), $C$2:C377, 1)</f>
        <v>4</v>
      </c>
      <c r="E377" s="10">
        <f t="shared" si="32"/>
        <v>6594.3318212961276</v>
      </c>
      <c r="F377" s="10">
        <f t="shared" si="34"/>
        <v>488952</v>
      </c>
      <c r="G377" s="10">
        <f t="shared" si="35"/>
        <v>1375279.4281477511</v>
      </c>
      <c r="H377" s="10">
        <f t="shared" si="33"/>
        <v>1368685.096326455</v>
      </c>
    </row>
    <row r="378" spans="1:8" x14ac:dyDescent="0.2">
      <c r="A378">
        <v>377</v>
      </c>
      <c r="B378" s="10">
        <f t="shared" si="30"/>
        <v>0</v>
      </c>
      <c r="C378">
        <f t="shared" si="31"/>
        <v>0</v>
      </c>
      <c r="D378">
        <f>COUNTIFS($A$2:A378, "&gt;=" &amp; (A378-LoanMonths+1), $C$2:C378, 1)</f>
        <v>4</v>
      </c>
      <c r="E378" s="10">
        <f t="shared" si="32"/>
        <v>6594.3318212961276</v>
      </c>
      <c r="F378" s="10">
        <f t="shared" si="34"/>
        <v>488952</v>
      </c>
      <c r="G378" s="10">
        <f t="shared" si="35"/>
        <v>1377491.2574473324</v>
      </c>
      <c r="H378" s="10">
        <f t="shared" si="33"/>
        <v>1370896.9256260362</v>
      </c>
    </row>
    <row r="379" spans="1:8" x14ac:dyDescent="0.2">
      <c r="A379">
        <v>378</v>
      </c>
      <c r="B379" s="10">
        <f t="shared" si="30"/>
        <v>0</v>
      </c>
      <c r="C379">
        <f t="shared" si="31"/>
        <v>0</v>
      </c>
      <c r="D379">
        <f>COUNTIFS($A$2:A379, "&gt;=" &amp; (A379-LoanMonths+1), $C$2:C379, 1)</f>
        <v>4</v>
      </c>
      <c r="E379" s="10">
        <f t="shared" si="32"/>
        <v>6594.3318212961276</v>
      </c>
      <c r="F379" s="10">
        <f t="shared" si="34"/>
        <v>488952</v>
      </c>
      <c r="G379" s="10">
        <f t="shared" si="35"/>
        <v>1379717.3177232253</v>
      </c>
      <c r="H379" s="10">
        <f t="shared" si="33"/>
        <v>1373122.9859019292</v>
      </c>
    </row>
    <row r="380" spans="1:8" x14ac:dyDescent="0.2">
      <c r="A380">
        <v>379</v>
      </c>
      <c r="B380" s="10">
        <f t="shared" si="30"/>
        <v>0</v>
      </c>
      <c r="C380">
        <f t="shared" si="31"/>
        <v>0</v>
      </c>
      <c r="D380">
        <f>COUNTIFS($A$2:A380, "&gt;=" &amp; (A380-LoanMonths+1), $C$2:C380, 1)</f>
        <v>4</v>
      </c>
      <c r="E380" s="10">
        <f t="shared" si="32"/>
        <v>6594.3318212961276</v>
      </c>
      <c r="F380" s="10">
        <f t="shared" si="34"/>
        <v>488952</v>
      </c>
      <c r="G380" s="10">
        <f t="shared" si="35"/>
        <v>1381957.70053796</v>
      </c>
      <c r="H380" s="10">
        <f t="shared" si="33"/>
        <v>1375363.3687166639</v>
      </c>
    </row>
    <row r="381" spans="1:8" x14ac:dyDescent="0.2">
      <c r="A381">
        <v>380</v>
      </c>
      <c r="B381" s="10">
        <f t="shared" si="30"/>
        <v>0</v>
      </c>
      <c r="C381">
        <f t="shared" si="31"/>
        <v>0</v>
      </c>
      <c r="D381">
        <f>COUNTIFS($A$2:A381, "&gt;=" &amp; (A381-LoanMonths+1), $C$2:C381, 1)</f>
        <v>4</v>
      </c>
      <c r="E381" s="10">
        <f t="shared" si="32"/>
        <v>6594.3318212961276</v>
      </c>
      <c r="F381" s="10">
        <f t="shared" si="34"/>
        <v>488952</v>
      </c>
      <c r="G381" s="10">
        <f t="shared" si="35"/>
        <v>1384212.4980431828</v>
      </c>
      <c r="H381" s="10">
        <f t="shared" si="33"/>
        <v>1377618.1662218866</v>
      </c>
    </row>
    <row r="382" spans="1:8" x14ac:dyDescent="0.2">
      <c r="A382">
        <v>381</v>
      </c>
      <c r="B382" s="10">
        <f t="shared" si="30"/>
        <v>0</v>
      </c>
      <c r="C382">
        <f t="shared" si="31"/>
        <v>0</v>
      </c>
      <c r="D382">
        <f>COUNTIFS($A$2:A382, "&gt;=" &amp; (A382-LoanMonths+1), $C$2:C382, 1)</f>
        <v>4</v>
      </c>
      <c r="E382" s="10">
        <f t="shared" si="32"/>
        <v>6594.3318212961276</v>
      </c>
      <c r="F382" s="10">
        <f t="shared" si="34"/>
        <v>488952</v>
      </c>
      <c r="G382" s="10">
        <f t="shared" si="35"/>
        <v>1386481.802983446</v>
      </c>
      <c r="H382" s="10">
        <f t="shared" si="33"/>
        <v>1379887.4711621499</v>
      </c>
    </row>
    <row r="383" spans="1:8" x14ac:dyDescent="0.2">
      <c r="A383">
        <v>382</v>
      </c>
      <c r="B383" s="10">
        <f t="shared" si="30"/>
        <v>0</v>
      </c>
      <c r="C383">
        <f t="shared" si="31"/>
        <v>0</v>
      </c>
      <c r="D383">
        <f>COUNTIFS($A$2:A383, "&gt;=" &amp; (A383-LoanMonths+1), $C$2:C383, 1)</f>
        <v>4</v>
      </c>
      <c r="E383" s="10">
        <f t="shared" si="32"/>
        <v>6594.3318212961276</v>
      </c>
      <c r="F383" s="10">
        <f t="shared" si="34"/>
        <v>488952</v>
      </c>
      <c r="G383" s="10">
        <f t="shared" si="35"/>
        <v>1388765.7087000236</v>
      </c>
      <c r="H383" s="10">
        <f t="shared" si="33"/>
        <v>1382171.3768787275</v>
      </c>
    </row>
    <row r="384" spans="1:8" x14ac:dyDescent="0.2">
      <c r="A384">
        <v>383</v>
      </c>
      <c r="B384" s="10">
        <f t="shared" si="30"/>
        <v>0</v>
      </c>
      <c r="C384">
        <f t="shared" si="31"/>
        <v>0</v>
      </c>
      <c r="D384">
        <f>COUNTIFS($A$2:A384, "&gt;=" &amp; (A384-LoanMonths+1), $C$2:C384, 1)</f>
        <v>4</v>
      </c>
      <c r="E384" s="10">
        <f t="shared" si="32"/>
        <v>6594.3318212961276</v>
      </c>
      <c r="F384" s="10">
        <f t="shared" si="34"/>
        <v>488952</v>
      </c>
      <c r="G384" s="10">
        <f t="shared" si="35"/>
        <v>1391064.3091347502</v>
      </c>
      <c r="H384" s="10">
        <f t="shared" si="33"/>
        <v>1384469.977313454</v>
      </c>
    </row>
    <row r="385" spans="1:8" x14ac:dyDescent="0.2">
      <c r="A385">
        <v>384</v>
      </c>
      <c r="B385" s="10">
        <f t="shared" si="30"/>
        <v>0</v>
      </c>
      <c r="C385">
        <f t="shared" si="31"/>
        <v>1</v>
      </c>
      <c r="D385">
        <f>COUNTIFS($A$2:A385, "&gt;=" &amp; (A385-LoanMonths+1), $C$2:C385, 1)</f>
        <v>5</v>
      </c>
      <c r="E385" s="10">
        <f t="shared" si="32"/>
        <v>8242.9147766201604</v>
      </c>
      <c r="F385" s="10">
        <f t="shared" si="34"/>
        <v>488952</v>
      </c>
      <c r="G385" s="10">
        <f t="shared" si="35"/>
        <v>1393377.6988338847</v>
      </c>
      <c r="H385" s="10">
        <f t="shared" si="33"/>
        <v>1385134.7840572644</v>
      </c>
    </row>
    <row r="386" spans="1:8" x14ac:dyDescent="0.2">
      <c r="A386">
        <v>385</v>
      </c>
      <c r="B386" s="10">
        <f t="shared" ref="B386:B449" si="36">VLOOKUP(A386, DepositTable, 2, TRUE)</f>
        <v>0</v>
      </c>
      <c r="C386">
        <f t="shared" ref="C386:C449" si="37">IF(AND(A386&gt;=FirstWeddingMonth, MOD(A386-FirstWeddingMonth, WeddingInterval)=0, (A386-FirstWeddingMonth)/WeddingInterval &lt; KidsCount), 1, 0)</f>
        <v>0</v>
      </c>
      <c r="D386">
        <f>COUNTIFS($A$2:A386, "&gt;=" &amp; (A386-LoanMonths+1), $C$2:C386, 1)</f>
        <v>5</v>
      </c>
      <c r="E386" s="10">
        <f t="shared" ref="E386:E449" si="38">D386 * MonthlyPayment</f>
        <v>8242.9147766201604</v>
      </c>
      <c r="F386" s="10">
        <f t="shared" si="34"/>
        <v>488952</v>
      </c>
      <c r="G386" s="10">
        <f t="shared" si="35"/>
        <v>1394046.782964302</v>
      </c>
      <c r="H386" s="10">
        <f t="shared" ref="H386:H449" si="39">G386 - E386</f>
        <v>1385803.8681876818</v>
      </c>
    </row>
    <row r="387" spans="1:8" x14ac:dyDescent="0.2">
      <c r="A387">
        <v>386</v>
      </c>
      <c r="B387" s="10">
        <f t="shared" si="36"/>
        <v>0</v>
      </c>
      <c r="C387">
        <f t="shared" si="37"/>
        <v>0</v>
      </c>
      <c r="D387">
        <f>COUNTIFS($A$2:A387, "&gt;=" &amp; (A387-LoanMonths+1), $C$2:C387, 1)</f>
        <v>5</v>
      </c>
      <c r="E387" s="10">
        <f t="shared" si="38"/>
        <v>8242.9147766201604</v>
      </c>
      <c r="F387" s="10">
        <f t="shared" ref="F387:F450" si="40">F386 + B387</f>
        <v>488952</v>
      </c>
      <c r="G387" s="10">
        <f t="shared" ref="G387:G450" si="41">(H386 + B387) * (1 + MonthlyYield)</f>
        <v>1394720.1720021605</v>
      </c>
      <c r="H387" s="10">
        <f t="shared" si="39"/>
        <v>1386477.2572255402</v>
      </c>
    </row>
    <row r="388" spans="1:8" x14ac:dyDescent="0.2">
      <c r="A388">
        <v>387</v>
      </c>
      <c r="B388" s="10">
        <f t="shared" si="36"/>
        <v>0</v>
      </c>
      <c r="C388">
        <f t="shared" si="37"/>
        <v>0</v>
      </c>
      <c r="D388">
        <f>COUNTIFS($A$2:A388, "&gt;=" &amp; (A388-LoanMonths+1), $C$2:C388, 1)</f>
        <v>5</v>
      </c>
      <c r="E388" s="10">
        <f t="shared" si="38"/>
        <v>8242.9147766201604</v>
      </c>
      <c r="F388" s="10">
        <f t="shared" si="40"/>
        <v>488952</v>
      </c>
      <c r="G388" s="10">
        <f t="shared" si="41"/>
        <v>1395397.8936453643</v>
      </c>
      <c r="H388" s="10">
        <f t="shared" si="39"/>
        <v>1387154.9788687441</v>
      </c>
    </row>
    <row r="389" spans="1:8" x14ac:dyDescent="0.2">
      <c r="A389">
        <v>388</v>
      </c>
      <c r="B389" s="10">
        <f t="shared" si="36"/>
        <v>0</v>
      </c>
      <c r="C389">
        <f t="shared" si="37"/>
        <v>0</v>
      </c>
      <c r="D389">
        <f>COUNTIFS($A$2:A389, "&gt;=" &amp; (A389-LoanMonths+1), $C$2:C389, 1)</f>
        <v>4</v>
      </c>
      <c r="E389" s="10">
        <f t="shared" si="38"/>
        <v>6594.3318212961276</v>
      </c>
      <c r="F389" s="10">
        <f t="shared" si="40"/>
        <v>488952</v>
      </c>
      <c r="G389" s="10">
        <f t="shared" si="41"/>
        <v>1396079.9757700267</v>
      </c>
      <c r="H389" s="10">
        <f t="shared" si="39"/>
        <v>1389485.6439487305</v>
      </c>
    </row>
    <row r="390" spans="1:8" x14ac:dyDescent="0.2">
      <c r="A390">
        <v>389</v>
      </c>
      <c r="B390" s="10">
        <f t="shared" si="36"/>
        <v>0</v>
      </c>
      <c r="C390">
        <f t="shared" si="37"/>
        <v>0</v>
      </c>
      <c r="D390">
        <f>COUNTIFS($A$2:A390, "&gt;=" &amp; (A390-LoanMonths+1), $C$2:C390, 1)</f>
        <v>4</v>
      </c>
      <c r="E390" s="10">
        <f t="shared" si="38"/>
        <v>6594.3318212961276</v>
      </c>
      <c r="F390" s="10">
        <f t="shared" si="40"/>
        <v>488952</v>
      </c>
      <c r="G390" s="10">
        <f t="shared" si="41"/>
        <v>1398425.6364193142</v>
      </c>
      <c r="H390" s="10">
        <f t="shared" si="39"/>
        <v>1391831.3045980181</v>
      </c>
    </row>
    <row r="391" spans="1:8" x14ac:dyDescent="0.2">
      <c r="A391">
        <v>390</v>
      </c>
      <c r="B391" s="10">
        <f t="shared" si="36"/>
        <v>0</v>
      </c>
      <c r="C391">
        <f t="shared" si="37"/>
        <v>0</v>
      </c>
      <c r="D391">
        <f>COUNTIFS($A$2:A391, "&gt;=" &amp; (A391-LoanMonths+1), $C$2:C391, 1)</f>
        <v>4</v>
      </c>
      <c r="E391" s="10">
        <f t="shared" si="38"/>
        <v>6594.3318212961276</v>
      </c>
      <c r="F391" s="10">
        <f t="shared" si="40"/>
        <v>488952</v>
      </c>
      <c r="G391" s="10">
        <f t="shared" si="41"/>
        <v>1400786.389119847</v>
      </c>
      <c r="H391" s="10">
        <f t="shared" si="39"/>
        <v>1394192.0572985508</v>
      </c>
    </row>
    <row r="392" spans="1:8" x14ac:dyDescent="0.2">
      <c r="A392">
        <v>391</v>
      </c>
      <c r="B392" s="10">
        <f t="shared" si="36"/>
        <v>0</v>
      </c>
      <c r="C392">
        <f t="shared" si="37"/>
        <v>0</v>
      </c>
      <c r="D392">
        <f>COUNTIFS($A$2:A392, "&gt;=" &amp; (A392-LoanMonths+1), $C$2:C392, 1)</f>
        <v>4</v>
      </c>
      <c r="E392" s="10">
        <f t="shared" si="38"/>
        <v>6594.3318212961276</v>
      </c>
      <c r="F392" s="10">
        <f t="shared" si="40"/>
        <v>488952</v>
      </c>
      <c r="G392" s="10">
        <f t="shared" si="41"/>
        <v>1403162.3309743374</v>
      </c>
      <c r="H392" s="10">
        <f t="shared" si="39"/>
        <v>1396567.9991530413</v>
      </c>
    </row>
    <row r="393" spans="1:8" x14ac:dyDescent="0.2">
      <c r="A393">
        <v>392</v>
      </c>
      <c r="B393" s="10">
        <f t="shared" si="36"/>
        <v>0</v>
      </c>
      <c r="C393">
        <f t="shared" si="37"/>
        <v>0</v>
      </c>
      <c r="D393">
        <f>COUNTIFS($A$2:A393, "&gt;=" &amp; (A393-LoanMonths+1), $C$2:C393, 1)</f>
        <v>4</v>
      </c>
      <c r="E393" s="10">
        <f t="shared" si="38"/>
        <v>6594.3318212961276</v>
      </c>
      <c r="F393" s="10">
        <f t="shared" si="40"/>
        <v>488952</v>
      </c>
      <c r="G393" s="10">
        <f t="shared" si="41"/>
        <v>1405553.5597102591</v>
      </c>
      <c r="H393" s="10">
        <f t="shared" si="39"/>
        <v>1398959.227888963</v>
      </c>
    </row>
    <row r="394" spans="1:8" x14ac:dyDescent="0.2">
      <c r="A394">
        <v>393</v>
      </c>
      <c r="B394" s="10">
        <f t="shared" si="36"/>
        <v>0</v>
      </c>
      <c r="C394">
        <f t="shared" si="37"/>
        <v>0</v>
      </c>
      <c r="D394">
        <f>COUNTIFS($A$2:A394, "&gt;=" &amp; (A394-LoanMonths+1), $C$2:C394, 1)</f>
        <v>4</v>
      </c>
      <c r="E394" s="10">
        <f t="shared" si="38"/>
        <v>6594.3318212961276</v>
      </c>
      <c r="F394" s="10">
        <f t="shared" si="40"/>
        <v>488952</v>
      </c>
      <c r="G394" s="10">
        <f t="shared" si="41"/>
        <v>1407960.1736838678</v>
      </c>
      <c r="H394" s="10">
        <f t="shared" si="39"/>
        <v>1401365.8418625717</v>
      </c>
    </row>
    <row r="395" spans="1:8" x14ac:dyDescent="0.2">
      <c r="A395">
        <v>394</v>
      </c>
      <c r="B395" s="10">
        <f t="shared" si="36"/>
        <v>0</v>
      </c>
      <c r="C395">
        <f t="shared" si="37"/>
        <v>0</v>
      </c>
      <c r="D395">
        <f>COUNTIFS($A$2:A395, "&gt;=" &amp; (A395-LoanMonths+1), $C$2:C395, 1)</f>
        <v>4</v>
      </c>
      <c r="E395" s="10">
        <f t="shared" si="38"/>
        <v>6594.3318212961276</v>
      </c>
      <c r="F395" s="10">
        <f t="shared" si="40"/>
        <v>488952</v>
      </c>
      <c r="G395" s="10">
        <f t="shared" si="41"/>
        <v>1410382.2718842458</v>
      </c>
      <c r="H395" s="10">
        <f t="shared" si="39"/>
        <v>1403787.9400629497</v>
      </c>
    </row>
    <row r="396" spans="1:8" x14ac:dyDescent="0.2">
      <c r="A396">
        <v>395</v>
      </c>
      <c r="B396" s="10">
        <f t="shared" si="36"/>
        <v>0</v>
      </c>
      <c r="C396">
        <f t="shared" si="37"/>
        <v>0</v>
      </c>
      <c r="D396">
        <f>COUNTIFS($A$2:A396, "&gt;=" &amp; (A396-LoanMonths+1), $C$2:C396, 1)</f>
        <v>4</v>
      </c>
      <c r="E396" s="10">
        <f t="shared" si="38"/>
        <v>6594.3318212961276</v>
      </c>
      <c r="F396" s="10">
        <f t="shared" si="40"/>
        <v>488952</v>
      </c>
      <c r="G396" s="10">
        <f t="shared" si="41"/>
        <v>1412819.9539373743</v>
      </c>
      <c r="H396" s="10">
        <f t="shared" si="39"/>
        <v>1406225.6221160782</v>
      </c>
    </row>
    <row r="397" spans="1:8" x14ac:dyDescent="0.2">
      <c r="A397">
        <v>396</v>
      </c>
      <c r="B397" s="10">
        <f t="shared" si="36"/>
        <v>0</v>
      </c>
      <c r="C397">
        <f t="shared" si="37"/>
        <v>0</v>
      </c>
      <c r="D397">
        <f>COUNTIFS($A$2:A397, "&gt;=" &amp; (A397-LoanMonths+1), $C$2:C397, 1)</f>
        <v>4</v>
      </c>
      <c r="E397" s="10">
        <f t="shared" si="38"/>
        <v>6594.3318212961276</v>
      </c>
      <c r="F397" s="10">
        <f t="shared" si="40"/>
        <v>488952</v>
      </c>
      <c r="G397" s="10">
        <f t="shared" si="41"/>
        <v>1415273.3201102314</v>
      </c>
      <c r="H397" s="10">
        <f t="shared" si="39"/>
        <v>1408678.9882889353</v>
      </c>
    </row>
    <row r="398" spans="1:8" x14ac:dyDescent="0.2">
      <c r="A398">
        <v>397</v>
      </c>
      <c r="B398" s="10">
        <f t="shared" si="36"/>
        <v>0</v>
      </c>
      <c r="C398">
        <f t="shared" si="37"/>
        <v>0</v>
      </c>
      <c r="D398">
        <f>COUNTIFS($A$2:A398, "&gt;=" &amp; (A398-LoanMonths+1), $C$2:C398, 1)</f>
        <v>4</v>
      </c>
      <c r="E398" s="10">
        <f t="shared" si="38"/>
        <v>6594.3318212961276</v>
      </c>
      <c r="F398" s="10">
        <f t="shared" si="40"/>
        <v>488952</v>
      </c>
      <c r="G398" s="10">
        <f t="shared" si="41"/>
        <v>1417742.4713149155</v>
      </c>
      <c r="H398" s="10">
        <f t="shared" si="39"/>
        <v>1411148.1394936193</v>
      </c>
    </row>
    <row r="399" spans="1:8" x14ac:dyDescent="0.2">
      <c r="A399">
        <v>398</v>
      </c>
      <c r="B399" s="10">
        <f t="shared" si="36"/>
        <v>0</v>
      </c>
      <c r="C399">
        <f t="shared" si="37"/>
        <v>0</v>
      </c>
      <c r="D399">
        <f>COUNTIFS($A$2:A399, "&gt;=" &amp; (A399-LoanMonths+1), $C$2:C399, 1)</f>
        <v>4</v>
      </c>
      <c r="E399" s="10">
        <f t="shared" si="38"/>
        <v>6594.3318212961276</v>
      </c>
      <c r="F399" s="10">
        <f t="shared" si="40"/>
        <v>488952</v>
      </c>
      <c r="G399" s="10">
        <f t="shared" si="41"/>
        <v>1420227.5091127965</v>
      </c>
      <c r="H399" s="10">
        <f t="shared" si="39"/>
        <v>1413633.1772915004</v>
      </c>
    </row>
    <row r="400" spans="1:8" x14ac:dyDescent="0.2">
      <c r="A400">
        <v>399</v>
      </c>
      <c r="B400" s="10">
        <f t="shared" si="36"/>
        <v>0</v>
      </c>
      <c r="C400">
        <f t="shared" si="37"/>
        <v>0</v>
      </c>
      <c r="D400">
        <f>COUNTIFS($A$2:A400, "&gt;=" &amp; (A400-LoanMonths+1), $C$2:C400, 1)</f>
        <v>4</v>
      </c>
      <c r="E400" s="10">
        <f t="shared" si="38"/>
        <v>6594.3318212961276</v>
      </c>
      <c r="F400" s="10">
        <f t="shared" si="40"/>
        <v>488952</v>
      </c>
      <c r="G400" s="10">
        <f t="shared" si="41"/>
        <v>1422728.5357186936</v>
      </c>
      <c r="H400" s="10">
        <f t="shared" si="39"/>
        <v>1416134.2038973975</v>
      </c>
    </row>
    <row r="401" spans="1:8" x14ac:dyDescent="0.2">
      <c r="A401">
        <v>400</v>
      </c>
      <c r="B401" s="10">
        <f t="shared" si="36"/>
        <v>0</v>
      </c>
      <c r="C401">
        <f t="shared" si="37"/>
        <v>0</v>
      </c>
      <c r="D401">
        <f>COUNTIFS($A$2:A401, "&gt;=" &amp; (A401-LoanMonths+1), $C$2:C401, 1)</f>
        <v>4</v>
      </c>
      <c r="E401" s="10">
        <f t="shared" si="38"/>
        <v>6594.3318212961276</v>
      </c>
      <c r="F401" s="10">
        <f t="shared" si="40"/>
        <v>488952</v>
      </c>
      <c r="G401" s="10">
        <f t="shared" si="41"/>
        <v>1425245.6540050791</v>
      </c>
      <c r="H401" s="10">
        <f t="shared" si="39"/>
        <v>1418651.3221837829</v>
      </c>
    </row>
    <row r="402" spans="1:8" x14ac:dyDescent="0.2">
      <c r="A402">
        <v>401</v>
      </c>
      <c r="B402" s="10">
        <f t="shared" si="36"/>
        <v>0</v>
      </c>
      <c r="C402">
        <f t="shared" si="37"/>
        <v>0</v>
      </c>
      <c r="D402">
        <f>COUNTIFS($A$2:A402, "&gt;=" &amp; (A402-LoanMonths+1), $C$2:C402, 1)</f>
        <v>4</v>
      </c>
      <c r="E402" s="10">
        <f t="shared" si="38"/>
        <v>6594.3318212961276</v>
      </c>
      <c r="F402" s="10">
        <f t="shared" si="40"/>
        <v>488952</v>
      </c>
      <c r="G402" s="10">
        <f t="shared" si="41"/>
        <v>1427778.9675063095</v>
      </c>
      <c r="H402" s="10">
        <f t="shared" si="39"/>
        <v>1421184.6356850134</v>
      </c>
    </row>
    <row r="403" spans="1:8" x14ac:dyDescent="0.2">
      <c r="A403">
        <v>402</v>
      </c>
      <c r="B403" s="10">
        <f t="shared" si="36"/>
        <v>0</v>
      </c>
      <c r="C403">
        <f t="shared" si="37"/>
        <v>0</v>
      </c>
      <c r="D403">
        <f>COUNTIFS($A$2:A403, "&gt;=" &amp; (A403-LoanMonths+1), $C$2:C403, 1)</f>
        <v>4</v>
      </c>
      <c r="E403" s="10">
        <f t="shared" si="38"/>
        <v>6594.3318212961276</v>
      </c>
      <c r="F403" s="10">
        <f t="shared" si="40"/>
        <v>488952</v>
      </c>
      <c r="G403" s="10">
        <f t="shared" si="41"/>
        <v>1430328.580422885</v>
      </c>
      <c r="H403" s="10">
        <f t="shared" si="39"/>
        <v>1423734.2486015889</v>
      </c>
    </row>
    <row r="404" spans="1:8" x14ac:dyDescent="0.2">
      <c r="A404">
        <v>403</v>
      </c>
      <c r="B404" s="10">
        <f t="shared" si="36"/>
        <v>0</v>
      </c>
      <c r="C404">
        <f t="shared" si="37"/>
        <v>0</v>
      </c>
      <c r="D404">
        <f>COUNTIFS($A$2:A404, "&gt;=" &amp; (A404-LoanMonths+1), $C$2:C404, 1)</f>
        <v>4</v>
      </c>
      <c r="E404" s="10">
        <f t="shared" si="38"/>
        <v>6594.3318212961276</v>
      </c>
      <c r="F404" s="10">
        <f t="shared" si="40"/>
        <v>488952</v>
      </c>
      <c r="G404" s="10">
        <f t="shared" si="41"/>
        <v>1432894.5976257345</v>
      </c>
      <c r="H404" s="10">
        <f t="shared" si="39"/>
        <v>1426300.2658044384</v>
      </c>
    </row>
    <row r="405" spans="1:8" x14ac:dyDescent="0.2">
      <c r="A405">
        <v>404</v>
      </c>
      <c r="B405" s="10">
        <f t="shared" si="36"/>
        <v>0</v>
      </c>
      <c r="C405">
        <f t="shared" si="37"/>
        <v>0</v>
      </c>
      <c r="D405">
        <f>COUNTIFS($A$2:A405, "&gt;=" &amp; (A405-LoanMonths+1), $C$2:C405, 1)</f>
        <v>4</v>
      </c>
      <c r="E405" s="10">
        <f t="shared" si="38"/>
        <v>6594.3318212961276</v>
      </c>
      <c r="F405" s="10">
        <f t="shared" si="40"/>
        <v>488952</v>
      </c>
      <c r="G405" s="10">
        <f t="shared" si="41"/>
        <v>1435477.1246605301</v>
      </c>
      <c r="H405" s="10">
        <f t="shared" si="39"/>
        <v>1428882.792839234</v>
      </c>
    </row>
    <row r="406" spans="1:8" x14ac:dyDescent="0.2">
      <c r="A406">
        <v>405</v>
      </c>
      <c r="B406" s="10">
        <f t="shared" si="36"/>
        <v>0</v>
      </c>
      <c r="C406">
        <f t="shared" si="37"/>
        <v>0</v>
      </c>
      <c r="D406">
        <f>COUNTIFS($A$2:A406, "&gt;=" &amp; (A406-LoanMonths+1), $C$2:C406, 1)</f>
        <v>4</v>
      </c>
      <c r="E406" s="10">
        <f t="shared" si="38"/>
        <v>6594.3318212961276</v>
      </c>
      <c r="F406" s="10">
        <f t="shared" si="40"/>
        <v>488952</v>
      </c>
      <c r="G406" s="10">
        <f t="shared" si="41"/>
        <v>1438076.2677520274</v>
      </c>
      <c r="H406" s="10">
        <f t="shared" si="39"/>
        <v>1431481.9359307312</v>
      </c>
    </row>
    <row r="407" spans="1:8" x14ac:dyDescent="0.2">
      <c r="A407">
        <v>406</v>
      </c>
      <c r="B407" s="10">
        <f t="shared" si="36"/>
        <v>0</v>
      </c>
      <c r="C407">
        <f t="shared" si="37"/>
        <v>0</v>
      </c>
      <c r="D407">
        <f>COUNTIFS($A$2:A407, "&gt;=" &amp; (A407-LoanMonths+1), $C$2:C407, 1)</f>
        <v>4</v>
      </c>
      <c r="E407" s="10">
        <f t="shared" si="38"/>
        <v>6594.3318212961276</v>
      </c>
      <c r="F407" s="10">
        <f t="shared" si="40"/>
        <v>488952</v>
      </c>
      <c r="G407" s="10">
        <f t="shared" si="41"/>
        <v>1440692.1338084356</v>
      </c>
      <c r="H407" s="10">
        <f t="shared" si="39"/>
        <v>1434097.8019871395</v>
      </c>
    </row>
    <row r="408" spans="1:8" x14ac:dyDescent="0.2">
      <c r="A408">
        <v>407</v>
      </c>
      <c r="B408" s="10">
        <f t="shared" si="36"/>
        <v>0</v>
      </c>
      <c r="C408">
        <f t="shared" si="37"/>
        <v>0</v>
      </c>
      <c r="D408">
        <f>COUNTIFS($A$2:A408, "&gt;=" &amp; (A408-LoanMonths+1), $C$2:C408, 1)</f>
        <v>4</v>
      </c>
      <c r="E408" s="10">
        <f t="shared" si="38"/>
        <v>6594.3318212961276</v>
      </c>
      <c r="F408" s="10">
        <f t="shared" si="40"/>
        <v>488952</v>
      </c>
      <c r="G408" s="10">
        <f t="shared" si="41"/>
        <v>1443324.8304258145</v>
      </c>
      <c r="H408" s="10">
        <f t="shared" si="39"/>
        <v>1436730.4986045184</v>
      </c>
    </row>
    <row r="409" spans="1:8" x14ac:dyDescent="0.2">
      <c r="A409">
        <v>408</v>
      </c>
      <c r="B409" s="10">
        <f t="shared" si="36"/>
        <v>0</v>
      </c>
      <c r="C409">
        <f t="shared" si="37"/>
        <v>0</v>
      </c>
      <c r="D409">
        <f>COUNTIFS($A$2:A409, "&gt;=" &amp; (A409-LoanMonths+1), $C$2:C409, 1)</f>
        <v>4</v>
      </c>
      <c r="E409" s="10">
        <f t="shared" si="38"/>
        <v>6594.3318212961276</v>
      </c>
      <c r="F409" s="10">
        <f t="shared" si="40"/>
        <v>488952</v>
      </c>
      <c r="G409" s="10">
        <f t="shared" si="41"/>
        <v>1445974.4658925</v>
      </c>
      <c r="H409" s="10">
        <f t="shared" si="39"/>
        <v>1439380.1340712039</v>
      </c>
    </row>
    <row r="410" spans="1:8" x14ac:dyDescent="0.2">
      <c r="A410">
        <v>409</v>
      </c>
      <c r="B410" s="10">
        <f t="shared" si="36"/>
        <v>0</v>
      </c>
      <c r="C410">
        <f t="shared" si="37"/>
        <v>0</v>
      </c>
      <c r="D410">
        <f>COUNTIFS($A$2:A410, "&gt;=" &amp; (A410-LoanMonths+1), $C$2:C410, 1)</f>
        <v>4</v>
      </c>
      <c r="E410" s="10">
        <f t="shared" si="38"/>
        <v>6594.3318212961276</v>
      </c>
      <c r="F410" s="10">
        <f t="shared" si="40"/>
        <v>488952</v>
      </c>
      <c r="G410" s="10">
        <f t="shared" si="41"/>
        <v>1448641.1491935588</v>
      </c>
      <c r="H410" s="10">
        <f t="shared" si="39"/>
        <v>1442046.8173722627</v>
      </c>
    </row>
    <row r="411" spans="1:8" x14ac:dyDescent="0.2">
      <c r="A411">
        <v>410</v>
      </c>
      <c r="B411" s="10">
        <f t="shared" si="36"/>
        <v>0</v>
      </c>
      <c r="C411">
        <f t="shared" si="37"/>
        <v>0</v>
      </c>
      <c r="D411">
        <f>COUNTIFS($A$2:A411, "&gt;=" &amp; (A411-LoanMonths+1), $C$2:C411, 1)</f>
        <v>4</v>
      </c>
      <c r="E411" s="10">
        <f t="shared" si="38"/>
        <v>6594.3318212961276</v>
      </c>
      <c r="F411" s="10">
        <f t="shared" si="40"/>
        <v>488952</v>
      </c>
      <c r="G411" s="10">
        <f t="shared" si="41"/>
        <v>1451324.9900152704</v>
      </c>
      <c r="H411" s="10">
        <f t="shared" si="39"/>
        <v>1444730.6581939743</v>
      </c>
    </row>
    <row r="412" spans="1:8" x14ac:dyDescent="0.2">
      <c r="A412">
        <v>411</v>
      </c>
      <c r="B412" s="10">
        <f t="shared" si="36"/>
        <v>0</v>
      </c>
      <c r="C412">
        <f t="shared" si="37"/>
        <v>0</v>
      </c>
      <c r="D412">
        <f>COUNTIFS($A$2:A412, "&gt;=" &amp; (A412-LoanMonths+1), $C$2:C412, 1)</f>
        <v>4</v>
      </c>
      <c r="E412" s="10">
        <f t="shared" si="38"/>
        <v>6594.3318212961276</v>
      </c>
      <c r="F412" s="10">
        <f t="shared" si="40"/>
        <v>488952</v>
      </c>
      <c r="G412" s="10">
        <f t="shared" si="41"/>
        <v>1454026.0987496395</v>
      </c>
      <c r="H412" s="10">
        <f t="shared" si="39"/>
        <v>1447431.7669283433</v>
      </c>
    </row>
    <row r="413" spans="1:8" x14ac:dyDescent="0.2">
      <c r="A413">
        <v>412</v>
      </c>
      <c r="B413" s="10">
        <f t="shared" si="36"/>
        <v>0</v>
      </c>
      <c r="C413">
        <f t="shared" si="37"/>
        <v>0</v>
      </c>
      <c r="D413">
        <f>COUNTIFS($A$2:A413, "&gt;=" &amp; (A413-LoanMonths+1), $C$2:C413, 1)</f>
        <v>3</v>
      </c>
      <c r="E413" s="10">
        <f t="shared" si="38"/>
        <v>4945.7488659720957</v>
      </c>
      <c r="F413" s="10">
        <f t="shared" si="40"/>
        <v>488952</v>
      </c>
      <c r="G413" s="10">
        <f t="shared" si="41"/>
        <v>1456744.5864989357</v>
      </c>
      <c r="H413" s="10">
        <f t="shared" si="39"/>
        <v>1451798.8376329637</v>
      </c>
    </row>
    <row r="414" spans="1:8" x14ac:dyDescent="0.2">
      <c r="A414">
        <v>413</v>
      </c>
      <c r="B414" s="10">
        <f t="shared" si="36"/>
        <v>0</v>
      </c>
      <c r="C414">
        <f t="shared" si="37"/>
        <v>0</v>
      </c>
      <c r="D414">
        <f>COUNTIFS($A$2:A414, "&gt;=" &amp; (A414-LoanMonths+1), $C$2:C414, 1)</f>
        <v>3</v>
      </c>
      <c r="E414" s="10">
        <f t="shared" si="38"/>
        <v>4945.7488659720957</v>
      </c>
      <c r="F414" s="10">
        <f t="shared" si="40"/>
        <v>488952</v>
      </c>
      <c r="G414" s="10">
        <f t="shared" si="41"/>
        <v>1461139.7550679622</v>
      </c>
      <c r="H414" s="10">
        <f t="shared" si="39"/>
        <v>1456194.0062019902</v>
      </c>
    </row>
    <row r="415" spans="1:8" x14ac:dyDescent="0.2">
      <c r="A415">
        <v>414</v>
      </c>
      <c r="B415" s="10">
        <f t="shared" si="36"/>
        <v>0</v>
      </c>
      <c r="C415">
        <f t="shared" si="37"/>
        <v>0</v>
      </c>
      <c r="D415">
        <f>COUNTIFS($A$2:A415, "&gt;=" &amp; (A415-LoanMonths+1), $C$2:C415, 1)</f>
        <v>3</v>
      </c>
      <c r="E415" s="10">
        <f t="shared" si="38"/>
        <v>4945.7488659720957</v>
      </c>
      <c r="F415" s="10">
        <f t="shared" si="40"/>
        <v>488952</v>
      </c>
      <c r="G415" s="10">
        <f t="shared" si="41"/>
        <v>1465563.2022839002</v>
      </c>
      <c r="H415" s="10">
        <f t="shared" si="39"/>
        <v>1460617.4534179282</v>
      </c>
    </row>
    <row r="416" spans="1:8" x14ac:dyDescent="0.2">
      <c r="A416">
        <v>415</v>
      </c>
      <c r="B416" s="10">
        <f t="shared" si="36"/>
        <v>0</v>
      </c>
      <c r="C416">
        <f t="shared" si="37"/>
        <v>0</v>
      </c>
      <c r="D416">
        <f>COUNTIFS($A$2:A416, "&gt;=" &amp; (A416-LoanMonths+1), $C$2:C416, 1)</f>
        <v>3</v>
      </c>
      <c r="E416" s="10">
        <f t="shared" si="38"/>
        <v>4945.7488659720957</v>
      </c>
      <c r="F416" s="10">
        <f t="shared" si="40"/>
        <v>488952</v>
      </c>
      <c r="G416" s="10">
        <f t="shared" si="41"/>
        <v>1470015.1100924157</v>
      </c>
      <c r="H416" s="10">
        <f t="shared" si="39"/>
        <v>1465069.3612264437</v>
      </c>
    </row>
    <row r="417" spans="1:8" x14ac:dyDescent="0.2">
      <c r="A417">
        <v>416</v>
      </c>
      <c r="B417" s="10">
        <f t="shared" si="36"/>
        <v>0</v>
      </c>
      <c r="C417">
        <f t="shared" si="37"/>
        <v>0</v>
      </c>
      <c r="D417">
        <f>COUNTIFS($A$2:A417, "&gt;=" &amp; (A417-LoanMonths+1), $C$2:C417, 1)</f>
        <v>3</v>
      </c>
      <c r="E417" s="10">
        <f t="shared" si="38"/>
        <v>4945.7488659720957</v>
      </c>
      <c r="F417" s="10">
        <f t="shared" si="40"/>
        <v>488952</v>
      </c>
      <c r="G417" s="10">
        <f t="shared" si="41"/>
        <v>1474495.661609818</v>
      </c>
      <c r="H417" s="10">
        <f t="shared" si="39"/>
        <v>1469549.912743846</v>
      </c>
    </row>
    <row r="418" spans="1:8" x14ac:dyDescent="0.2">
      <c r="A418">
        <v>417</v>
      </c>
      <c r="B418" s="10">
        <f t="shared" si="36"/>
        <v>0</v>
      </c>
      <c r="C418">
        <f t="shared" si="37"/>
        <v>0</v>
      </c>
      <c r="D418">
        <f>COUNTIFS($A$2:A418, "&gt;=" &amp; (A418-LoanMonths+1), $C$2:C418, 1)</f>
        <v>3</v>
      </c>
      <c r="E418" s="10">
        <f t="shared" si="38"/>
        <v>4945.7488659720957</v>
      </c>
      <c r="F418" s="10">
        <f t="shared" si="40"/>
        <v>488952</v>
      </c>
      <c r="G418" s="10">
        <f t="shared" si="41"/>
        <v>1479005.0411305928</v>
      </c>
      <c r="H418" s="10">
        <f t="shared" si="39"/>
        <v>1474059.2922646208</v>
      </c>
    </row>
    <row r="419" spans="1:8" x14ac:dyDescent="0.2">
      <c r="A419">
        <v>418</v>
      </c>
      <c r="B419" s="10">
        <f t="shared" si="36"/>
        <v>0</v>
      </c>
      <c r="C419">
        <f t="shared" si="37"/>
        <v>0</v>
      </c>
      <c r="D419">
        <f>COUNTIFS($A$2:A419, "&gt;=" &amp; (A419-LoanMonths+1), $C$2:C419, 1)</f>
        <v>3</v>
      </c>
      <c r="E419" s="10">
        <f t="shared" si="38"/>
        <v>4945.7488659720957</v>
      </c>
      <c r="F419" s="10">
        <f t="shared" si="40"/>
        <v>488952</v>
      </c>
      <c r="G419" s="10">
        <f t="shared" si="41"/>
        <v>1483543.4341349816</v>
      </c>
      <c r="H419" s="10">
        <f t="shared" si="39"/>
        <v>1478597.6852690096</v>
      </c>
    </row>
    <row r="420" spans="1:8" x14ac:dyDescent="0.2">
      <c r="A420">
        <v>419</v>
      </c>
      <c r="B420" s="10">
        <f t="shared" si="36"/>
        <v>0</v>
      </c>
      <c r="C420">
        <f t="shared" si="37"/>
        <v>0</v>
      </c>
      <c r="D420">
        <f>COUNTIFS($A$2:A420, "&gt;=" &amp; (A420-LoanMonths+1), $C$2:C420, 1)</f>
        <v>3</v>
      </c>
      <c r="E420" s="10">
        <f t="shared" si="38"/>
        <v>4945.7488659720957</v>
      </c>
      <c r="F420" s="10">
        <f t="shared" si="40"/>
        <v>488952</v>
      </c>
      <c r="G420" s="10">
        <f t="shared" si="41"/>
        <v>1488111.0272966118</v>
      </c>
      <c r="H420" s="10">
        <f t="shared" si="39"/>
        <v>1483165.2784306398</v>
      </c>
    </row>
    <row r="421" spans="1:8" x14ac:dyDescent="0.2">
      <c r="A421">
        <v>420</v>
      </c>
      <c r="B421" s="10">
        <f t="shared" si="36"/>
        <v>0</v>
      </c>
      <c r="C421">
        <f t="shared" si="37"/>
        <v>0</v>
      </c>
      <c r="D421">
        <f>COUNTIFS($A$2:A421, "&gt;=" &amp; (A421-LoanMonths+1), $C$2:C421, 1)</f>
        <v>3</v>
      </c>
      <c r="E421" s="10">
        <f t="shared" si="38"/>
        <v>4945.7488659720957</v>
      </c>
      <c r="F421" s="10">
        <f t="shared" si="40"/>
        <v>488952</v>
      </c>
      <c r="G421" s="10">
        <f t="shared" si="41"/>
        <v>1492708.0084901741</v>
      </c>
      <c r="H421" s="10">
        <f t="shared" si="39"/>
        <v>1487762.259624202</v>
      </c>
    </row>
    <row r="422" spans="1:8" x14ac:dyDescent="0.2">
      <c r="A422">
        <v>421</v>
      </c>
      <c r="B422" s="10">
        <f t="shared" si="36"/>
        <v>0</v>
      </c>
      <c r="C422">
        <f t="shared" si="37"/>
        <v>0</v>
      </c>
      <c r="D422">
        <f>COUNTIFS($A$2:A422, "&gt;=" &amp; (A422-LoanMonths+1), $C$2:C422, 1)</f>
        <v>3</v>
      </c>
      <c r="E422" s="10">
        <f t="shared" si="38"/>
        <v>4945.7488659720957</v>
      </c>
      <c r="F422" s="10">
        <f t="shared" si="40"/>
        <v>488952</v>
      </c>
      <c r="G422" s="10">
        <f t="shared" si="41"/>
        <v>1497334.5667991508</v>
      </c>
      <c r="H422" s="10">
        <f t="shared" si="39"/>
        <v>1492388.8179331787</v>
      </c>
    </row>
    <row r="423" spans="1:8" x14ac:dyDescent="0.2">
      <c r="A423">
        <v>422</v>
      </c>
      <c r="B423" s="10">
        <f t="shared" si="36"/>
        <v>0</v>
      </c>
      <c r="C423">
        <f t="shared" si="37"/>
        <v>0</v>
      </c>
      <c r="D423">
        <f>COUNTIFS($A$2:A423, "&gt;=" &amp; (A423-LoanMonths+1), $C$2:C423, 1)</f>
        <v>3</v>
      </c>
      <c r="E423" s="10">
        <f t="shared" si="38"/>
        <v>4945.7488659720957</v>
      </c>
      <c r="F423" s="10">
        <f t="shared" si="40"/>
        <v>488952</v>
      </c>
      <c r="G423" s="10">
        <f t="shared" si="41"/>
        <v>1501990.8925235933</v>
      </c>
      <c r="H423" s="10">
        <f t="shared" si="39"/>
        <v>1497045.1436576212</v>
      </c>
    </row>
    <row r="424" spans="1:8" x14ac:dyDescent="0.2">
      <c r="A424">
        <v>423</v>
      </c>
      <c r="B424" s="10">
        <f t="shared" si="36"/>
        <v>0</v>
      </c>
      <c r="C424">
        <f t="shared" si="37"/>
        <v>0</v>
      </c>
      <c r="D424">
        <f>COUNTIFS($A$2:A424, "&gt;=" &amp; (A424-LoanMonths+1), $C$2:C424, 1)</f>
        <v>3</v>
      </c>
      <c r="E424" s="10">
        <f t="shared" si="38"/>
        <v>4945.7488659720957</v>
      </c>
      <c r="F424" s="10">
        <f t="shared" si="40"/>
        <v>488952</v>
      </c>
      <c r="G424" s="10">
        <f t="shared" si="41"/>
        <v>1506677.1771879487</v>
      </c>
      <c r="H424" s="10">
        <f t="shared" si="39"/>
        <v>1501731.4283219767</v>
      </c>
    </row>
    <row r="425" spans="1:8" x14ac:dyDescent="0.2">
      <c r="A425">
        <v>424</v>
      </c>
      <c r="B425" s="10">
        <f t="shared" si="36"/>
        <v>0</v>
      </c>
      <c r="C425">
        <f t="shared" si="37"/>
        <v>0</v>
      </c>
      <c r="D425">
        <f>COUNTIFS($A$2:A425, "&gt;=" &amp; (A425-LoanMonths+1), $C$2:C425, 1)</f>
        <v>3</v>
      </c>
      <c r="E425" s="10">
        <f t="shared" si="38"/>
        <v>4945.7488659720957</v>
      </c>
      <c r="F425" s="10">
        <f t="shared" si="40"/>
        <v>488952</v>
      </c>
      <c r="G425" s="10">
        <f t="shared" si="41"/>
        <v>1511393.6135489387</v>
      </c>
      <c r="H425" s="10">
        <f t="shared" si="39"/>
        <v>1506447.8646829666</v>
      </c>
    </row>
    <row r="426" spans="1:8" x14ac:dyDescent="0.2">
      <c r="A426">
        <v>425</v>
      </c>
      <c r="B426" s="10">
        <f t="shared" si="36"/>
        <v>0</v>
      </c>
      <c r="C426">
        <f t="shared" si="37"/>
        <v>0</v>
      </c>
      <c r="D426">
        <f>COUNTIFS($A$2:A426, "&gt;=" &amp; (A426-LoanMonths+1), $C$2:C426, 1)</f>
        <v>3</v>
      </c>
      <c r="E426" s="10">
        <f t="shared" si="38"/>
        <v>4945.7488659720957</v>
      </c>
      <c r="F426" s="10">
        <f t="shared" si="40"/>
        <v>488952</v>
      </c>
      <c r="G426" s="10">
        <f t="shared" si="41"/>
        <v>1516140.3956034873</v>
      </c>
      <c r="H426" s="10">
        <f t="shared" si="39"/>
        <v>1511194.6467375152</v>
      </c>
    </row>
    <row r="427" spans="1:8" x14ac:dyDescent="0.2">
      <c r="A427">
        <v>426</v>
      </c>
      <c r="B427" s="10">
        <f t="shared" si="36"/>
        <v>0</v>
      </c>
      <c r="C427">
        <f t="shared" si="37"/>
        <v>0</v>
      </c>
      <c r="D427">
        <f>COUNTIFS($A$2:A427, "&gt;=" &amp; (A427-LoanMonths+1), $C$2:C427, 1)</f>
        <v>3</v>
      </c>
      <c r="E427" s="10">
        <f t="shared" si="38"/>
        <v>4945.7488659720957</v>
      </c>
      <c r="F427" s="10">
        <f t="shared" si="40"/>
        <v>488952</v>
      </c>
      <c r="G427" s="10">
        <f t="shared" si="41"/>
        <v>1520917.7185967003</v>
      </c>
      <c r="H427" s="10">
        <f t="shared" si="39"/>
        <v>1515971.9697307283</v>
      </c>
    </row>
    <row r="428" spans="1:8" x14ac:dyDescent="0.2">
      <c r="A428">
        <v>427</v>
      </c>
      <c r="B428" s="10">
        <f t="shared" si="36"/>
        <v>0</v>
      </c>
      <c r="C428">
        <f t="shared" si="37"/>
        <v>0</v>
      </c>
      <c r="D428">
        <f>COUNTIFS($A$2:A428, "&gt;=" &amp; (A428-LoanMonths+1), $C$2:C428, 1)</f>
        <v>3</v>
      </c>
      <c r="E428" s="10">
        <f t="shared" si="38"/>
        <v>4945.7488659720957</v>
      </c>
      <c r="F428" s="10">
        <f t="shared" si="40"/>
        <v>488952</v>
      </c>
      <c r="G428" s="10">
        <f t="shared" si="41"/>
        <v>1525725.7790298969</v>
      </c>
      <c r="H428" s="10">
        <f t="shared" si="39"/>
        <v>1520780.0301639249</v>
      </c>
    </row>
    <row r="429" spans="1:8" x14ac:dyDescent="0.2">
      <c r="A429">
        <v>428</v>
      </c>
      <c r="B429" s="10">
        <f t="shared" si="36"/>
        <v>0</v>
      </c>
      <c r="C429">
        <f t="shared" si="37"/>
        <v>0</v>
      </c>
      <c r="D429">
        <f>COUNTIFS($A$2:A429, "&gt;=" &amp; (A429-LoanMonths+1), $C$2:C429, 1)</f>
        <v>3</v>
      </c>
      <c r="E429" s="10">
        <f t="shared" si="38"/>
        <v>4945.7488659720957</v>
      </c>
      <c r="F429" s="10">
        <f t="shared" si="40"/>
        <v>488952</v>
      </c>
      <c r="G429" s="10">
        <f t="shared" si="41"/>
        <v>1530564.7746686914</v>
      </c>
      <c r="H429" s="10">
        <f t="shared" si="39"/>
        <v>1525619.0258027194</v>
      </c>
    </row>
    <row r="430" spans="1:8" x14ac:dyDescent="0.2">
      <c r="A430">
        <v>429</v>
      </c>
      <c r="B430" s="10">
        <f t="shared" si="36"/>
        <v>0</v>
      </c>
      <c r="C430">
        <f t="shared" si="37"/>
        <v>0</v>
      </c>
      <c r="D430">
        <f>COUNTIFS($A$2:A430, "&gt;=" &amp; (A430-LoanMonths+1), $C$2:C430, 1)</f>
        <v>3</v>
      </c>
      <c r="E430" s="10">
        <f t="shared" si="38"/>
        <v>4945.7488659720957</v>
      </c>
      <c r="F430" s="10">
        <f t="shared" si="40"/>
        <v>488952</v>
      </c>
      <c r="G430" s="10">
        <f t="shared" si="41"/>
        <v>1535434.9045511282</v>
      </c>
      <c r="H430" s="10">
        <f t="shared" si="39"/>
        <v>1530489.1556851561</v>
      </c>
    </row>
    <row r="431" spans="1:8" x14ac:dyDescent="0.2">
      <c r="A431">
        <v>430</v>
      </c>
      <c r="B431" s="10">
        <f t="shared" si="36"/>
        <v>0</v>
      </c>
      <c r="C431">
        <f t="shared" si="37"/>
        <v>0</v>
      </c>
      <c r="D431">
        <f>COUNTIFS($A$2:A431, "&gt;=" &amp; (A431-LoanMonths+1), $C$2:C431, 1)</f>
        <v>3</v>
      </c>
      <c r="E431" s="10">
        <f t="shared" si="38"/>
        <v>4945.7488659720957</v>
      </c>
      <c r="F431" s="10">
        <f t="shared" si="40"/>
        <v>488952</v>
      </c>
      <c r="G431" s="10">
        <f t="shared" si="41"/>
        <v>1540336.3689958681</v>
      </c>
      <c r="H431" s="10">
        <f t="shared" si="39"/>
        <v>1535390.6201298961</v>
      </c>
    </row>
    <row r="432" spans="1:8" x14ac:dyDescent="0.2">
      <c r="A432">
        <v>431</v>
      </c>
      <c r="B432" s="10">
        <f t="shared" si="36"/>
        <v>0</v>
      </c>
      <c r="C432">
        <f t="shared" si="37"/>
        <v>0</v>
      </c>
      <c r="D432">
        <f>COUNTIFS($A$2:A432, "&gt;=" &amp; (A432-LoanMonths+1), $C$2:C432, 1)</f>
        <v>3</v>
      </c>
      <c r="E432" s="10">
        <f t="shared" si="38"/>
        <v>4945.7488659720957</v>
      </c>
      <c r="F432" s="10">
        <f t="shared" si="40"/>
        <v>488952</v>
      </c>
      <c r="G432" s="10">
        <f t="shared" si="41"/>
        <v>1545269.3696104286</v>
      </c>
      <c r="H432" s="10">
        <f t="shared" si="39"/>
        <v>1540323.6207444565</v>
      </c>
    </row>
    <row r="433" spans="1:8" x14ac:dyDescent="0.2">
      <c r="A433">
        <v>432</v>
      </c>
      <c r="B433" s="10">
        <f t="shared" si="36"/>
        <v>0</v>
      </c>
      <c r="C433">
        <f t="shared" si="37"/>
        <v>0</v>
      </c>
      <c r="D433">
        <f>COUNTIFS($A$2:A433, "&gt;=" &amp; (A433-LoanMonths+1), $C$2:C433, 1)</f>
        <v>3</v>
      </c>
      <c r="E433" s="10">
        <f t="shared" si="38"/>
        <v>4945.7488659720957</v>
      </c>
      <c r="F433" s="10">
        <f t="shared" si="40"/>
        <v>488952</v>
      </c>
      <c r="G433" s="10">
        <f t="shared" si="41"/>
        <v>1550234.1092994758</v>
      </c>
      <c r="H433" s="10">
        <f t="shared" si="39"/>
        <v>1545288.3604335038</v>
      </c>
    </row>
    <row r="434" spans="1:8" x14ac:dyDescent="0.2">
      <c r="A434">
        <v>433</v>
      </c>
      <c r="B434" s="10">
        <f t="shared" si="36"/>
        <v>0</v>
      </c>
      <c r="C434">
        <f t="shared" si="37"/>
        <v>0</v>
      </c>
      <c r="D434">
        <f>COUNTIFS($A$2:A434, "&gt;=" &amp; (A434-LoanMonths+1), $C$2:C434, 1)</f>
        <v>3</v>
      </c>
      <c r="E434" s="10">
        <f t="shared" si="38"/>
        <v>4945.7488659720957</v>
      </c>
      <c r="F434" s="10">
        <f t="shared" si="40"/>
        <v>488952</v>
      </c>
      <c r="G434" s="10">
        <f t="shared" si="41"/>
        <v>1555230.7922731708</v>
      </c>
      <c r="H434" s="10">
        <f t="shared" si="39"/>
        <v>1550285.0434071987</v>
      </c>
    </row>
    <row r="435" spans="1:8" x14ac:dyDescent="0.2">
      <c r="A435">
        <v>434</v>
      </c>
      <c r="B435" s="10">
        <f t="shared" si="36"/>
        <v>0</v>
      </c>
      <c r="C435">
        <f t="shared" si="37"/>
        <v>0</v>
      </c>
      <c r="D435">
        <f>COUNTIFS($A$2:A435, "&gt;=" &amp; (A435-LoanMonths+1), $C$2:C435, 1)</f>
        <v>3</v>
      </c>
      <c r="E435" s="10">
        <f t="shared" si="38"/>
        <v>4945.7488659720957</v>
      </c>
      <c r="F435" s="10">
        <f t="shared" si="40"/>
        <v>488952</v>
      </c>
      <c r="G435" s="10">
        <f t="shared" si="41"/>
        <v>1560259.6240555686</v>
      </c>
      <c r="H435" s="10">
        <f t="shared" si="39"/>
        <v>1555313.8751895966</v>
      </c>
    </row>
    <row r="436" spans="1:8" x14ac:dyDescent="0.2">
      <c r="A436">
        <v>435</v>
      </c>
      <c r="B436" s="10">
        <f t="shared" si="36"/>
        <v>0</v>
      </c>
      <c r="C436">
        <f t="shared" si="37"/>
        <v>0</v>
      </c>
      <c r="D436">
        <f>COUNTIFS($A$2:A436, "&gt;=" &amp; (A436-LoanMonths+1), $C$2:C436, 1)</f>
        <v>3</v>
      </c>
      <c r="E436" s="10">
        <f t="shared" si="38"/>
        <v>4945.7488659720957</v>
      </c>
      <c r="F436" s="10">
        <f t="shared" si="40"/>
        <v>488952</v>
      </c>
      <c r="G436" s="10">
        <f t="shared" si="41"/>
        <v>1565320.8114930724</v>
      </c>
      <c r="H436" s="10">
        <f t="shared" si="39"/>
        <v>1560375.0626271004</v>
      </c>
    </row>
    <row r="437" spans="1:8" x14ac:dyDescent="0.2">
      <c r="A437">
        <v>436</v>
      </c>
      <c r="B437" s="10">
        <f t="shared" si="36"/>
        <v>0</v>
      </c>
      <c r="C437">
        <f t="shared" si="37"/>
        <v>0</v>
      </c>
      <c r="D437">
        <f>COUNTIFS($A$2:A437, "&gt;=" &amp; (A437-LoanMonths+1), $C$2:C437, 1)</f>
        <v>2</v>
      </c>
      <c r="E437" s="10">
        <f t="shared" si="38"/>
        <v>3297.1659106480638</v>
      </c>
      <c r="F437" s="10">
        <f t="shared" si="40"/>
        <v>488952</v>
      </c>
      <c r="G437" s="10">
        <f t="shared" si="41"/>
        <v>1570414.5627629417</v>
      </c>
      <c r="H437" s="10">
        <f t="shared" si="39"/>
        <v>1567117.3968522938</v>
      </c>
    </row>
    <row r="438" spans="1:8" x14ac:dyDescent="0.2">
      <c r="A438">
        <v>437</v>
      </c>
      <c r="B438" s="10">
        <f t="shared" si="36"/>
        <v>0</v>
      </c>
      <c r="C438">
        <f t="shared" si="37"/>
        <v>0</v>
      </c>
      <c r="D438">
        <f>COUNTIFS($A$2:A438, "&gt;=" &amp; (A438-LoanMonths+1), $C$2:C438, 1)</f>
        <v>2</v>
      </c>
      <c r="E438" s="10">
        <f t="shared" si="38"/>
        <v>3297.1659106480638</v>
      </c>
      <c r="F438" s="10">
        <f t="shared" si="40"/>
        <v>488952</v>
      </c>
      <c r="G438" s="10">
        <f t="shared" si="41"/>
        <v>1577200.2773695516</v>
      </c>
      <c r="H438" s="10">
        <f t="shared" si="39"/>
        <v>1573903.1114589036</v>
      </c>
    </row>
    <row r="439" spans="1:8" x14ac:dyDescent="0.2">
      <c r="A439">
        <v>438</v>
      </c>
      <c r="B439" s="10">
        <f t="shared" si="36"/>
        <v>0</v>
      </c>
      <c r="C439">
        <f t="shared" si="37"/>
        <v>0</v>
      </c>
      <c r="D439">
        <f>COUNTIFS($A$2:A439, "&gt;=" &amp; (A439-LoanMonths+1), $C$2:C439, 1)</f>
        <v>2</v>
      </c>
      <c r="E439" s="10">
        <f t="shared" si="38"/>
        <v>3297.1659106480638</v>
      </c>
      <c r="F439" s="10">
        <f t="shared" si="40"/>
        <v>488952</v>
      </c>
      <c r="G439" s="10">
        <f t="shared" si="41"/>
        <v>1584029.6514682584</v>
      </c>
      <c r="H439" s="10">
        <f t="shared" si="39"/>
        <v>1580732.4855576104</v>
      </c>
    </row>
    <row r="440" spans="1:8" x14ac:dyDescent="0.2">
      <c r="A440">
        <v>439</v>
      </c>
      <c r="B440" s="10">
        <f t="shared" si="36"/>
        <v>0</v>
      </c>
      <c r="C440">
        <f t="shared" si="37"/>
        <v>0</v>
      </c>
      <c r="D440">
        <f>COUNTIFS($A$2:A440, "&gt;=" &amp; (A440-LoanMonths+1), $C$2:C440, 1)</f>
        <v>2</v>
      </c>
      <c r="E440" s="10">
        <f t="shared" si="38"/>
        <v>3297.1659106480638</v>
      </c>
      <c r="F440" s="10">
        <f t="shared" si="40"/>
        <v>488952</v>
      </c>
      <c r="G440" s="10">
        <f t="shared" si="41"/>
        <v>1590902.9659655485</v>
      </c>
      <c r="H440" s="10">
        <f t="shared" si="39"/>
        <v>1587605.8000549006</v>
      </c>
    </row>
    <row r="441" spans="1:8" x14ac:dyDescent="0.2">
      <c r="A441">
        <v>440</v>
      </c>
      <c r="B441" s="10">
        <f t="shared" si="36"/>
        <v>0</v>
      </c>
      <c r="C441">
        <f t="shared" si="37"/>
        <v>0</v>
      </c>
      <c r="D441">
        <f>COUNTIFS($A$2:A441, "&gt;=" &amp; (A441-LoanMonths+1), $C$2:C441, 1)</f>
        <v>2</v>
      </c>
      <c r="E441" s="10">
        <f t="shared" si="38"/>
        <v>3297.1659106480638</v>
      </c>
      <c r="F441" s="10">
        <f t="shared" si="40"/>
        <v>488952</v>
      </c>
      <c r="G441" s="10">
        <f t="shared" si="41"/>
        <v>1597820.5035752698</v>
      </c>
      <c r="H441" s="10">
        <f t="shared" si="39"/>
        <v>1594523.3376646219</v>
      </c>
    </row>
    <row r="442" spans="1:8" x14ac:dyDescent="0.2">
      <c r="A442">
        <v>441</v>
      </c>
      <c r="B442" s="10">
        <f t="shared" si="36"/>
        <v>0</v>
      </c>
      <c r="C442">
        <f t="shared" si="37"/>
        <v>0</v>
      </c>
      <c r="D442">
        <f>COUNTIFS($A$2:A442, "&gt;=" &amp; (A442-LoanMonths+1), $C$2:C442, 1)</f>
        <v>2</v>
      </c>
      <c r="E442" s="10">
        <f t="shared" si="38"/>
        <v>3297.1659106480638</v>
      </c>
      <c r="F442" s="10">
        <f t="shared" si="40"/>
        <v>488952</v>
      </c>
      <c r="G442" s="10">
        <f t="shared" si="41"/>
        <v>1604782.5488302591</v>
      </c>
      <c r="H442" s="10">
        <f t="shared" si="39"/>
        <v>1601485.3829196112</v>
      </c>
    </row>
    <row r="443" spans="1:8" x14ac:dyDescent="0.2">
      <c r="A443">
        <v>442</v>
      </c>
      <c r="B443" s="10">
        <f t="shared" si="36"/>
        <v>0</v>
      </c>
      <c r="C443">
        <f t="shared" si="37"/>
        <v>0</v>
      </c>
      <c r="D443">
        <f>COUNTIFS($A$2:A443, "&gt;=" &amp; (A443-LoanMonths+1), $C$2:C443, 1)</f>
        <v>2</v>
      </c>
      <c r="E443" s="10">
        <f t="shared" si="38"/>
        <v>3297.1659106480638</v>
      </c>
      <c r="F443" s="10">
        <f t="shared" si="40"/>
        <v>488952</v>
      </c>
      <c r="G443" s="10">
        <f t="shared" si="41"/>
        <v>1611789.3880940464</v>
      </c>
      <c r="H443" s="10">
        <f t="shared" si="39"/>
        <v>1608492.2221833984</v>
      </c>
    </row>
    <row r="444" spans="1:8" x14ac:dyDescent="0.2">
      <c r="A444">
        <v>443</v>
      </c>
      <c r="B444" s="10">
        <f t="shared" si="36"/>
        <v>0</v>
      </c>
      <c r="C444">
        <f t="shared" si="37"/>
        <v>0</v>
      </c>
      <c r="D444">
        <f>COUNTIFS($A$2:A444, "&gt;=" &amp; (A444-LoanMonths+1), $C$2:C444, 1)</f>
        <v>2</v>
      </c>
      <c r="E444" s="10">
        <f t="shared" si="38"/>
        <v>3297.1659106480638</v>
      </c>
      <c r="F444" s="10">
        <f t="shared" si="40"/>
        <v>488952</v>
      </c>
      <c r="G444" s="10">
        <f t="shared" si="41"/>
        <v>1618841.3095726327</v>
      </c>
      <c r="H444" s="10">
        <f t="shared" si="39"/>
        <v>1615544.1436619847</v>
      </c>
    </row>
    <row r="445" spans="1:8" x14ac:dyDescent="0.2">
      <c r="A445">
        <v>444</v>
      </c>
      <c r="B445" s="10">
        <f t="shared" si="36"/>
        <v>0</v>
      </c>
      <c r="C445">
        <f t="shared" si="37"/>
        <v>0</v>
      </c>
      <c r="D445">
        <f>COUNTIFS($A$2:A445, "&gt;=" &amp; (A445-LoanMonths+1), $C$2:C445, 1)</f>
        <v>2</v>
      </c>
      <c r="E445" s="10">
        <f t="shared" si="38"/>
        <v>3297.1659106480638</v>
      </c>
      <c r="F445" s="10">
        <f t="shared" si="40"/>
        <v>488952</v>
      </c>
      <c r="G445" s="10">
        <f t="shared" si="41"/>
        <v>1625938.6033263456</v>
      </c>
      <c r="H445" s="10">
        <f t="shared" si="39"/>
        <v>1622641.4374156976</v>
      </c>
    </row>
    <row r="446" spans="1:8" x14ac:dyDescent="0.2">
      <c r="A446">
        <v>445</v>
      </c>
      <c r="B446" s="10">
        <f t="shared" si="36"/>
        <v>0</v>
      </c>
      <c r="C446">
        <f t="shared" si="37"/>
        <v>0</v>
      </c>
      <c r="D446">
        <f>COUNTIFS($A$2:A446, "&gt;=" &amp; (A446-LoanMonths+1), $C$2:C446, 1)</f>
        <v>2</v>
      </c>
      <c r="E446" s="10">
        <f t="shared" si="38"/>
        <v>3297.1659106480638</v>
      </c>
      <c r="F446" s="10">
        <f t="shared" si="40"/>
        <v>488952</v>
      </c>
      <c r="G446" s="10">
        <f t="shared" si="41"/>
        <v>1633081.5612817695</v>
      </c>
      <c r="H446" s="10">
        <f t="shared" si="39"/>
        <v>1629784.3953711216</v>
      </c>
    </row>
    <row r="447" spans="1:8" x14ac:dyDescent="0.2">
      <c r="A447">
        <v>446</v>
      </c>
      <c r="B447" s="10">
        <f t="shared" si="36"/>
        <v>0</v>
      </c>
      <c r="C447">
        <f t="shared" si="37"/>
        <v>0</v>
      </c>
      <c r="D447">
        <f>COUNTIFS($A$2:A447, "&gt;=" &amp; (A447-LoanMonths+1), $C$2:C447, 1)</f>
        <v>2</v>
      </c>
      <c r="E447" s="10">
        <f t="shared" si="38"/>
        <v>3297.1659106480638</v>
      </c>
      <c r="F447" s="10">
        <f t="shared" si="40"/>
        <v>488952</v>
      </c>
      <c r="G447" s="10">
        <f t="shared" si="41"/>
        <v>1640270.4772437532</v>
      </c>
      <c r="H447" s="10">
        <f t="shared" si="39"/>
        <v>1636973.3113331052</v>
      </c>
    </row>
    <row r="448" spans="1:8" x14ac:dyDescent="0.2">
      <c r="A448">
        <v>447</v>
      </c>
      <c r="B448" s="10">
        <f t="shared" si="36"/>
        <v>0</v>
      </c>
      <c r="C448">
        <f t="shared" si="37"/>
        <v>0</v>
      </c>
      <c r="D448">
        <f>COUNTIFS($A$2:A448, "&gt;=" &amp; (A448-LoanMonths+1), $C$2:C448, 1)</f>
        <v>2</v>
      </c>
      <c r="E448" s="10">
        <f t="shared" si="38"/>
        <v>3297.1659106480638</v>
      </c>
      <c r="F448" s="10">
        <f t="shared" si="40"/>
        <v>488952</v>
      </c>
      <c r="G448" s="10">
        <f t="shared" si="41"/>
        <v>1647505.6469074944</v>
      </c>
      <c r="H448" s="10">
        <f t="shared" si="39"/>
        <v>1644208.4809968465</v>
      </c>
    </row>
    <row r="449" spans="1:8" x14ac:dyDescent="0.2">
      <c r="A449">
        <v>448</v>
      </c>
      <c r="B449" s="10">
        <f t="shared" si="36"/>
        <v>0</v>
      </c>
      <c r="C449">
        <f t="shared" si="37"/>
        <v>0</v>
      </c>
      <c r="D449">
        <f>COUNTIFS($A$2:A449, "&gt;=" &amp; (A449-LoanMonths+1), $C$2:C449, 1)</f>
        <v>2</v>
      </c>
      <c r="E449" s="10">
        <f t="shared" si="38"/>
        <v>3297.1659106480638</v>
      </c>
      <c r="F449" s="10">
        <f t="shared" si="40"/>
        <v>488952</v>
      </c>
      <c r="G449" s="10">
        <f t="shared" si="41"/>
        <v>1654787.3678707031</v>
      </c>
      <c r="H449" s="10">
        <f t="shared" si="39"/>
        <v>1651490.2019600552</v>
      </c>
    </row>
    <row r="450" spans="1:8" x14ac:dyDescent="0.2">
      <c r="A450">
        <v>449</v>
      </c>
      <c r="B450" s="10">
        <f t="shared" ref="B450:B481" si="42">VLOOKUP(A450, DepositTable, 2, TRUE)</f>
        <v>0</v>
      </c>
      <c r="C450">
        <f t="shared" ref="C450:C481" si="43">IF(AND(A450&gt;=FirstWeddingMonth, MOD(A450-FirstWeddingMonth, WeddingInterval)=0, (A450-FirstWeddingMonth)/WeddingInterval &lt; KidsCount), 1, 0)</f>
        <v>0</v>
      </c>
      <c r="D450">
        <f>COUNTIFS($A$2:A450, "&gt;=" &amp; (A450-LoanMonths+1), $C$2:C450, 1)</f>
        <v>2</v>
      </c>
      <c r="E450" s="10">
        <f t="shared" ref="E450:E481" si="44">D450 * MonthlyPayment</f>
        <v>3297.1659106480638</v>
      </c>
      <c r="F450" s="10">
        <f t="shared" si="40"/>
        <v>488952</v>
      </c>
      <c r="G450" s="10">
        <f t="shared" si="41"/>
        <v>1662115.9396458417</v>
      </c>
      <c r="H450" s="10">
        <f t="shared" ref="H450:H481" si="45">G450 - E450</f>
        <v>1658818.7737351938</v>
      </c>
    </row>
    <row r="451" spans="1:8" x14ac:dyDescent="0.2">
      <c r="A451">
        <v>450</v>
      </c>
      <c r="B451" s="10">
        <f t="shared" si="42"/>
        <v>0</v>
      </c>
      <c r="C451">
        <f t="shared" si="43"/>
        <v>0</v>
      </c>
      <c r="D451">
        <f>COUNTIFS($A$2:A451, "&gt;=" &amp; (A451-LoanMonths+1), $C$2:C451, 1)</f>
        <v>2</v>
      </c>
      <c r="E451" s="10">
        <f t="shared" si="44"/>
        <v>3297.1659106480638</v>
      </c>
      <c r="F451" s="10">
        <f t="shared" ref="F451:F481" si="46">F450 + B451</f>
        <v>488952</v>
      </c>
      <c r="G451" s="10">
        <f t="shared" ref="G451:G481" si="47">(H450 + B451) * (1 + MonthlyYield)</f>
        <v>1669491.6636724449</v>
      </c>
      <c r="H451" s="10">
        <f t="shared" si="45"/>
        <v>1666194.4977617969</v>
      </c>
    </row>
    <row r="452" spans="1:8" x14ac:dyDescent="0.2">
      <c r="A452">
        <v>451</v>
      </c>
      <c r="B452" s="10">
        <f t="shared" si="42"/>
        <v>0</v>
      </c>
      <c r="C452">
        <f t="shared" si="43"/>
        <v>0</v>
      </c>
      <c r="D452">
        <f>COUNTIFS($A$2:A452, "&gt;=" &amp; (A452-LoanMonths+1), $C$2:C452, 1)</f>
        <v>2</v>
      </c>
      <c r="E452" s="10">
        <f t="shared" si="44"/>
        <v>3297.1659106480638</v>
      </c>
      <c r="F452" s="10">
        <f t="shared" si="46"/>
        <v>488952</v>
      </c>
      <c r="G452" s="10">
        <f t="shared" si="47"/>
        <v>1676914.8433295183</v>
      </c>
      <c r="H452" s="10">
        <f t="shared" si="45"/>
        <v>1673617.6774188704</v>
      </c>
    </row>
    <row r="453" spans="1:8" x14ac:dyDescent="0.2">
      <c r="A453">
        <v>452</v>
      </c>
      <c r="B453" s="10">
        <f t="shared" si="42"/>
        <v>0</v>
      </c>
      <c r="C453">
        <f t="shared" si="43"/>
        <v>0</v>
      </c>
      <c r="D453">
        <f>COUNTIFS($A$2:A453, "&gt;=" &amp; (A453-LoanMonths+1), $C$2:C453, 1)</f>
        <v>2</v>
      </c>
      <c r="E453" s="10">
        <f t="shared" si="44"/>
        <v>3297.1659106480638</v>
      </c>
      <c r="F453" s="10">
        <f t="shared" si="46"/>
        <v>488952</v>
      </c>
      <c r="G453" s="10">
        <f t="shared" si="47"/>
        <v>1684385.7839480175</v>
      </c>
      <c r="H453" s="10">
        <f t="shared" si="45"/>
        <v>1681088.6180373696</v>
      </c>
    </row>
    <row r="454" spans="1:8" x14ac:dyDescent="0.2">
      <c r="A454">
        <v>453</v>
      </c>
      <c r="B454" s="10">
        <f t="shared" si="42"/>
        <v>0</v>
      </c>
      <c r="C454">
        <f t="shared" si="43"/>
        <v>0</v>
      </c>
      <c r="D454">
        <f>COUNTIFS($A$2:A454, "&gt;=" &amp; (A454-LoanMonths+1), $C$2:C454, 1)</f>
        <v>2</v>
      </c>
      <c r="E454" s="10">
        <f t="shared" si="44"/>
        <v>3297.1659106480638</v>
      </c>
      <c r="F454" s="10">
        <f t="shared" si="46"/>
        <v>488952</v>
      </c>
      <c r="G454" s="10">
        <f t="shared" si="47"/>
        <v>1691904.7928234062</v>
      </c>
      <c r="H454" s="10">
        <f t="shared" si="45"/>
        <v>1688607.6269127582</v>
      </c>
    </row>
    <row r="455" spans="1:8" x14ac:dyDescent="0.2">
      <c r="A455">
        <v>454</v>
      </c>
      <c r="B455" s="10">
        <f t="shared" si="42"/>
        <v>0</v>
      </c>
      <c r="C455">
        <f t="shared" si="43"/>
        <v>0</v>
      </c>
      <c r="D455">
        <f>COUNTIFS($A$2:A455, "&gt;=" &amp; (A455-LoanMonths+1), $C$2:C455, 1)</f>
        <v>2</v>
      </c>
      <c r="E455" s="10">
        <f t="shared" si="44"/>
        <v>3297.1659106480638</v>
      </c>
      <c r="F455" s="10">
        <f t="shared" si="46"/>
        <v>488952</v>
      </c>
      <c r="G455" s="10">
        <f t="shared" si="47"/>
        <v>1699472.1792282963</v>
      </c>
      <c r="H455" s="10">
        <f t="shared" si="45"/>
        <v>1696175.0133176483</v>
      </c>
    </row>
    <row r="456" spans="1:8" x14ac:dyDescent="0.2">
      <c r="A456">
        <v>455</v>
      </c>
      <c r="B456" s="10">
        <f t="shared" si="42"/>
        <v>0</v>
      </c>
      <c r="C456">
        <f t="shared" si="43"/>
        <v>0</v>
      </c>
      <c r="D456">
        <f>COUNTIFS($A$2:A456, "&gt;=" &amp; (A456-LoanMonths+1), $C$2:C456, 1)</f>
        <v>2</v>
      </c>
      <c r="E456" s="10">
        <f t="shared" si="44"/>
        <v>3297.1659106480638</v>
      </c>
      <c r="F456" s="10">
        <f t="shared" si="46"/>
        <v>488952</v>
      </c>
      <c r="G456" s="10">
        <f t="shared" si="47"/>
        <v>1707088.2544251694</v>
      </c>
      <c r="H456" s="10">
        <f t="shared" si="45"/>
        <v>1703791.0885145215</v>
      </c>
    </row>
    <row r="457" spans="1:8" x14ac:dyDescent="0.2">
      <c r="A457">
        <v>456</v>
      </c>
      <c r="B457" s="10">
        <f t="shared" si="42"/>
        <v>0</v>
      </c>
      <c r="C457">
        <f t="shared" si="43"/>
        <v>0</v>
      </c>
      <c r="D457">
        <f>COUNTIFS($A$2:A457, "&gt;=" &amp; (A457-LoanMonths+1), $C$2:C457, 1)</f>
        <v>2</v>
      </c>
      <c r="E457" s="10">
        <f t="shared" si="44"/>
        <v>3297.1659106480638</v>
      </c>
      <c r="F457" s="10">
        <f t="shared" si="46"/>
        <v>488952</v>
      </c>
      <c r="G457" s="10">
        <f t="shared" si="47"/>
        <v>1714753.3316791793</v>
      </c>
      <c r="H457" s="10">
        <f t="shared" si="45"/>
        <v>1711456.1657685314</v>
      </c>
    </row>
    <row r="458" spans="1:8" x14ac:dyDescent="0.2">
      <c r="A458">
        <v>457</v>
      </c>
      <c r="B458" s="10">
        <f t="shared" si="42"/>
        <v>0</v>
      </c>
      <c r="C458">
        <f t="shared" si="43"/>
        <v>0</v>
      </c>
      <c r="D458">
        <f>COUNTIFS($A$2:A458, "&gt;=" &amp; (A458-LoanMonths+1), $C$2:C458, 1)</f>
        <v>2</v>
      </c>
      <c r="E458" s="10">
        <f t="shared" si="44"/>
        <v>3297.1659106480638</v>
      </c>
      <c r="F458" s="10">
        <f t="shared" si="46"/>
        <v>488952</v>
      </c>
      <c r="G458" s="10">
        <f t="shared" si="47"/>
        <v>1722467.7262710372</v>
      </c>
      <c r="H458" s="10">
        <f t="shared" si="45"/>
        <v>1719170.5603603893</v>
      </c>
    </row>
    <row r="459" spans="1:8" x14ac:dyDescent="0.2">
      <c r="A459">
        <v>458</v>
      </c>
      <c r="B459" s="10">
        <f t="shared" si="42"/>
        <v>0</v>
      </c>
      <c r="C459">
        <f t="shared" si="43"/>
        <v>0</v>
      </c>
      <c r="D459">
        <f>COUNTIFS($A$2:A459, "&gt;=" &amp; (A459-LoanMonths+1), $C$2:C459, 1)</f>
        <v>2</v>
      </c>
      <c r="E459" s="10">
        <f t="shared" si="44"/>
        <v>3297.1659106480638</v>
      </c>
      <c r="F459" s="10">
        <f t="shared" si="46"/>
        <v>488952</v>
      </c>
      <c r="G459" s="10">
        <f t="shared" si="47"/>
        <v>1730231.7555099796</v>
      </c>
      <c r="H459" s="10">
        <f t="shared" si="45"/>
        <v>1726934.5895993316</v>
      </c>
    </row>
    <row r="460" spans="1:8" x14ac:dyDescent="0.2">
      <c r="A460">
        <v>459</v>
      </c>
      <c r="B460" s="10">
        <f t="shared" si="42"/>
        <v>0</v>
      </c>
      <c r="C460">
        <f t="shared" si="43"/>
        <v>0</v>
      </c>
      <c r="D460">
        <f>COUNTIFS($A$2:A460, "&gt;=" &amp; (A460-LoanMonths+1), $C$2:C460, 1)</f>
        <v>2</v>
      </c>
      <c r="E460" s="10">
        <f t="shared" si="44"/>
        <v>3297.1659106480638</v>
      </c>
      <c r="F460" s="10">
        <f t="shared" si="46"/>
        <v>488952</v>
      </c>
      <c r="G460" s="10">
        <f t="shared" si="47"/>
        <v>1738045.73874682</v>
      </c>
      <c r="H460" s="10">
        <f t="shared" si="45"/>
        <v>1734748.5728361721</v>
      </c>
    </row>
    <row r="461" spans="1:8" x14ac:dyDescent="0.2">
      <c r="A461">
        <v>460</v>
      </c>
      <c r="B461" s="10">
        <f t="shared" si="42"/>
        <v>0</v>
      </c>
      <c r="C461">
        <f t="shared" si="43"/>
        <v>0</v>
      </c>
      <c r="D461">
        <f>COUNTIFS($A$2:A461, "&gt;=" &amp; (A461-LoanMonths+1), $C$2:C461, 1)</f>
        <v>1</v>
      </c>
      <c r="E461" s="10">
        <f t="shared" si="44"/>
        <v>1648.5829553240319</v>
      </c>
      <c r="F461" s="10">
        <f t="shared" si="46"/>
        <v>488952</v>
      </c>
      <c r="G461" s="10">
        <f t="shared" si="47"/>
        <v>1745909.9973870856</v>
      </c>
      <c r="H461" s="10">
        <f t="shared" si="45"/>
        <v>1744261.4144317615</v>
      </c>
    </row>
    <row r="462" spans="1:8" x14ac:dyDescent="0.2">
      <c r="A462">
        <v>461</v>
      </c>
      <c r="B462" s="10">
        <f t="shared" si="42"/>
        <v>0</v>
      </c>
      <c r="C462">
        <f t="shared" si="43"/>
        <v>0</v>
      </c>
      <c r="D462">
        <f>COUNTIFS($A$2:A462, "&gt;=" &amp; (A462-LoanMonths+1), $C$2:C462, 1)</f>
        <v>1</v>
      </c>
      <c r="E462" s="10">
        <f t="shared" si="44"/>
        <v>1648.5829553240319</v>
      </c>
      <c r="F462" s="10">
        <f t="shared" si="46"/>
        <v>488952</v>
      </c>
      <c r="G462" s="10">
        <f t="shared" si="47"/>
        <v>1755484.0448919325</v>
      </c>
      <c r="H462" s="10">
        <f t="shared" si="45"/>
        <v>1753835.4619366084</v>
      </c>
    </row>
    <row r="463" spans="1:8" x14ac:dyDescent="0.2">
      <c r="A463">
        <v>462</v>
      </c>
      <c r="B463" s="10">
        <f t="shared" si="42"/>
        <v>0</v>
      </c>
      <c r="C463">
        <f t="shared" si="43"/>
        <v>0</v>
      </c>
      <c r="D463">
        <f>COUNTIFS($A$2:A463, "&gt;=" &amp; (A463-LoanMonths+1), $C$2:C463, 1)</f>
        <v>1</v>
      </c>
      <c r="E463" s="10">
        <f t="shared" si="44"/>
        <v>1648.5829553240319</v>
      </c>
      <c r="F463" s="10">
        <f t="shared" si="46"/>
        <v>488952</v>
      </c>
      <c r="G463" s="10">
        <f t="shared" si="47"/>
        <v>1765119.6921067003</v>
      </c>
      <c r="H463" s="10">
        <f t="shared" si="45"/>
        <v>1763471.1091513762</v>
      </c>
    </row>
    <row r="464" spans="1:8" x14ac:dyDescent="0.2">
      <c r="A464">
        <v>463</v>
      </c>
      <c r="B464" s="10">
        <f t="shared" si="42"/>
        <v>0</v>
      </c>
      <c r="C464">
        <f t="shared" si="43"/>
        <v>0</v>
      </c>
      <c r="D464">
        <f>COUNTIFS($A$2:A464, "&gt;=" &amp; (A464-LoanMonths+1), $C$2:C464, 1)</f>
        <v>1</v>
      </c>
      <c r="E464" s="10">
        <f t="shared" si="44"/>
        <v>1648.5829553240319</v>
      </c>
      <c r="F464" s="10">
        <f t="shared" si="46"/>
        <v>488952</v>
      </c>
      <c r="G464" s="10">
        <f t="shared" si="47"/>
        <v>1774817.3353657774</v>
      </c>
      <c r="H464" s="10">
        <f t="shared" si="45"/>
        <v>1773168.7524104533</v>
      </c>
    </row>
    <row r="465" spans="1:8" x14ac:dyDescent="0.2">
      <c r="A465">
        <v>464</v>
      </c>
      <c r="B465" s="10">
        <f t="shared" si="42"/>
        <v>0</v>
      </c>
      <c r="C465">
        <f t="shared" si="43"/>
        <v>0</v>
      </c>
      <c r="D465">
        <f>COUNTIFS($A$2:A465, "&gt;=" &amp; (A465-LoanMonths+1), $C$2:C465, 1)</f>
        <v>1</v>
      </c>
      <c r="E465" s="10">
        <f t="shared" si="44"/>
        <v>1648.5829553240319</v>
      </c>
      <c r="F465" s="10">
        <f t="shared" si="46"/>
        <v>488952</v>
      </c>
      <c r="G465" s="10">
        <f t="shared" si="47"/>
        <v>1784577.3735535794</v>
      </c>
      <c r="H465" s="10">
        <f t="shared" si="45"/>
        <v>1782928.7905982553</v>
      </c>
    </row>
    <row r="466" spans="1:8" x14ac:dyDescent="0.2">
      <c r="A466">
        <v>465</v>
      </c>
      <c r="B466" s="10">
        <f t="shared" si="42"/>
        <v>0</v>
      </c>
      <c r="C466">
        <f t="shared" si="43"/>
        <v>0</v>
      </c>
      <c r="D466">
        <f>COUNTIFS($A$2:A466, "&gt;=" &amp; (A466-LoanMonths+1), $C$2:C466, 1)</f>
        <v>1</v>
      </c>
      <c r="E466" s="10">
        <f t="shared" si="44"/>
        <v>1648.5829553240319</v>
      </c>
      <c r="F466" s="10">
        <f t="shared" si="46"/>
        <v>488952</v>
      </c>
      <c r="G466" s="10">
        <f t="shared" si="47"/>
        <v>1794400.2081209566</v>
      </c>
      <c r="H466" s="10">
        <f t="shared" si="45"/>
        <v>1792751.6251656325</v>
      </c>
    </row>
    <row r="467" spans="1:8" x14ac:dyDescent="0.2">
      <c r="A467">
        <v>466</v>
      </c>
      <c r="B467" s="10">
        <f t="shared" si="42"/>
        <v>0</v>
      </c>
      <c r="C467">
        <f t="shared" si="43"/>
        <v>0</v>
      </c>
      <c r="D467">
        <f>COUNTIFS($A$2:A467, "&gt;=" &amp; (A467-LoanMonths+1), $C$2:C467, 1)</f>
        <v>1</v>
      </c>
      <c r="E467" s="10">
        <f t="shared" si="44"/>
        <v>1648.5829553240319</v>
      </c>
      <c r="F467" s="10">
        <f t="shared" si="46"/>
        <v>488952</v>
      </c>
      <c r="G467" s="10">
        <f t="shared" si="47"/>
        <v>1804286.2431017058</v>
      </c>
      <c r="H467" s="10">
        <f t="shared" si="45"/>
        <v>1802637.6601463817</v>
      </c>
    </row>
    <row r="468" spans="1:8" x14ac:dyDescent="0.2">
      <c r="A468">
        <v>467</v>
      </c>
      <c r="B468" s="10">
        <f t="shared" si="42"/>
        <v>0</v>
      </c>
      <c r="C468">
        <f t="shared" si="43"/>
        <v>0</v>
      </c>
      <c r="D468">
        <f>COUNTIFS($A$2:A468, "&gt;=" &amp; (A468-LoanMonths+1), $C$2:C468, 1)</f>
        <v>1</v>
      </c>
      <c r="E468" s="10">
        <f t="shared" si="44"/>
        <v>1648.5829553240319</v>
      </c>
      <c r="F468" s="10">
        <f t="shared" si="46"/>
        <v>488952</v>
      </c>
      <c r="G468" s="10">
        <f t="shared" si="47"/>
        <v>1814235.8851291896</v>
      </c>
      <c r="H468" s="10">
        <f t="shared" si="45"/>
        <v>1812587.3021738655</v>
      </c>
    </row>
    <row r="469" spans="1:8" x14ac:dyDescent="0.2">
      <c r="A469">
        <v>468</v>
      </c>
      <c r="B469" s="10">
        <f t="shared" si="42"/>
        <v>0</v>
      </c>
      <c r="C469">
        <f t="shared" si="43"/>
        <v>0</v>
      </c>
      <c r="D469">
        <f>COUNTIFS($A$2:A469, "&gt;=" &amp; (A469-LoanMonths+1), $C$2:C469, 1)</f>
        <v>1</v>
      </c>
      <c r="E469" s="10">
        <f t="shared" si="44"/>
        <v>1648.5829553240319</v>
      </c>
      <c r="F469" s="10">
        <f t="shared" si="46"/>
        <v>488952</v>
      </c>
      <c r="G469" s="10">
        <f t="shared" si="47"/>
        <v>1824249.543453062</v>
      </c>
      <c r="H469" s="10">
        <f t="shared" si="45"/>
        <v>1822600.9604977379</v>
      </c>
    </row>
    <row r="470" spans="1:8" x14ac:dyDescent="0.2">
      <c r="A470">
        <v>469</v>
      </c>
      <c r="B470" s="10">
        <f t="shared" si="42"/>
        <v>0</v>
      </c>
      <c r="C470">
        <f t="shared" si="43"/>
        <v>0</v>
      </c>
      <c r="D470">
        <f>COUNTIFS($A$2:A470, "&gt;=" &amp; (A470-LoanMonths+1), $C$2:C470, 1)</f>
        <v>1</v>
      </c>
      <c r="E470" s="10">
        <f t="shared" si="44"/>
        <v>1648.5829553240319</v>
      </c>
      <c r="F470" s="10">
        <f t="shared" si="46"/>
        <v>488952</v>
      </c>
      <c r="G470" s="10">
        <f t="shared" si="47"/>
        <v>1834327.6299561015</v>
      </c>
      <c r="H470" s="10">
        <f t="shared" si="45"/>
        <v>1832679.0470007774</v>
      </c>
    </row>
    <row r="471" spans="1:8" x14ac:dyDescent="0.2">
      <c r="A471">
        <v>470</v>
      </c>
      <c r="B471" s="10">
        <f t="shared" si="42"/>
        <v>0</v>
      </c>
      <c r="C471">
        <f t="shared" si="43"/>
        <v>0</v>
      </c>
      <c r="D471">
        <f>COUNTIFS($A$2:A471, "&gt;=" &amp; (A471-LoanMonths+1), $C$2:C471, 1)</f>
        <v>1</v>
      </c>
      <c r="E471" s="10">
        <f t="shared" si="44"/>
        <v>1648.5829553240319</v>
      </c>
      <c r="F471" s="10">
        <f t="shared" si="46"/>
        <v>488952</v>
      </c>
      <c r="G471" s="10">
        <f t="shared" si="47"/>
        <v>1844470.5591711528</v>
      </c>
      <c r="H471" s="10">
        <f t="shared" si="45"/>
        <v>1842821.9762158287</v>
      </c>
    </row>
    <row r="472" spans="1:8" x14ac:dyDescent="0.2">
      <c r="A472">
        <v>471</v>
      </c>
      <c r="B472" s="10">
        <f t="shared" si="42"/>
        <v>0</v>
      </c>
      <c r="C472">
        <f t="shared" si="43"/>
        <v>0</v>
      </c>
      <c r="D472">
        <f>COUNTIFS($A$2:A472, "&gt;=" &amp; (A472-LoanMonths+1), $C$2:C472, 1)</f>
        <v>1</v>
      </c>
      <c r="E472" s="10">
        <f t="shared" si="44"/>
        <v>1648.5829553240319</v>
      </c>
      <c r="F472" s="10">
        <f t="shared" si="46"/>
        <v>488952</v>
      </c>
      <c r="G472" s="10">
        <f t="shared" si="47"/>
        <v>1854678.7482981773</v>
      </c>
      <c r="H472" s="10">
        <f t="shared" si="45"/>
        <v>1853030.1653428532</v>
      </c>
    </row>
    <row r="473" spans="1:8" x14ac:dyDescent="0.2">
      <c r="A473">
        <v>472</v>
      </c>
      <c r="B473" s="10">
        <f t="shared" si="42"/>
        <v>0</v>
      </c>
      <c r="C473">
        <f t="shared" si="43"/>
        <v>0</v>
      </c>
      <c r="D473">
        <f>COUNTIFS($A$2:A473, "&gt;=" &amp; (A473-LoanMonths+1), $C$2:C473, 1)</f>
        <v>1</v>
      </c>
      <c r="E473" s="10">
        <f t="shared" si="44"/>
        <v>1648.5829553240319</v>
      </c>
      <c r="F473" s="10">
        <f t="shared" si="46"/>
        <v>488952</v>
      </c>
      <c r="G473" s="10">
        <f t="shared" si="47"/>
        <v>1864952.6172214136</v>
      </c>
      <c r="H473" s="10">
        <f t="shared" si="45"/>
        <v>1863304.0342660896</v>
      </c>
    </row>
    <row r="474" spans="1:8" x14ac:dyDescent="0.2">
      <c r="A474">
        <v>473</v>
      </c>
      <c r="B474" s="10">
        <f t="shared" si="42"/>
        <v>0</v>
      </c>
      <c r="C474">
        <f t="shared" si="43"/>
        <v>0</v>
      </c>
      <c r="D474">
        <f>COUNTIFS($A$2:A474, "&gt;=" &amp; (A474-LoanMonths+1), $C$2:C474, 1)</f>
        <v>1</v>
      </c>
      <c r="E474" s="10">
        <f t="shared" si="44"/>
        <v>1648.5829553240319</v>
      </c>
      <c r="F474" s="10">
        <f t="shared" si="46"/>
        <v>488952</v>
      </c>
      <c r="G474" s="10">
        <f t="shared" si="47"/>
        <v>1875292.5885266485</v>
      </c>
      <c r="H474" s="10">
        <f t="shared" si="45"/>
        <v>1873644.0055713244</v>
      </c>
    </row>
    <row r="475" spans="1:8" x14ac:dyDescent="0.2">
      <c r="A475">
        <v>474</v>
      </c>
      <c r="B475" s="10">
        <f t="shared" si="42"/>
        <v>0</v>
      </c>
      <c r="C475">
        <f t="shared" si="43"/>
        <v>0</v>
      </c>
      <c r="D475">
        <f>COUNTIFS($A$2:A475, "&gt;=" &amp; (A475-LoanMonths+1), $C$2:C475, 1)</f>
        <v>1</v>
      </c>
      <c r="E475" s="10">
        <f t="shared" si="44"/>
        <v>1648.5829553240319</v>
      </c>
      <c r="F475" s="10">
        <f t="shared" si="46"/>
        <v>488952</v>
      </c>
      <c r="G475" s="10">
        <f t="shared" si="47"/>
        <v>1885699.0875185977</v>
      </c>
      <c r="H475" s="10">
        <f t="shared" si="45"/>
        <v>1884050.5045632736</v>
      </c>
    </row>
    <row r="476" spans="1:8" x14ac:dyDescent="0.2">
      <c r="A476">
        <v>475</v>
      </c>
      <c r="B476" s="10">
        <f t="shared" si="42"/>
        <v>0</v>
      </c>
      <c r="C476">
        <f t="shared" si="43"/>
        <v>0</v>
      </c>
      <c r="D476">
        <f>COUNTIFS($A$2:A476, "&gt;=" &amp; (A476-LoanMonths+1), $C$2:C476, 1)</f>
        <v>1</v>
      </c>
      <c r="E476" s="10">
        <f t="shared" si="44"/>
        <v>1648.5829553240319</v>
      </c>
      <c r="F476" s="10">
        <f t="shared" si="46"/>
        <v>488952</v>
      </c>
      <c r="G476" s="10">
        <f t="shared" si="47"/>
        <v>1896172.5422384008</v>
      </c>
      <c r="H476" s="10">
        <f t="shared" si="45"/>
        <v>1894523.9592830767</v>
      </c>
    </row>
    <row r="477" spans="1:8" x14ac:dyDescent="0.2">
      <c r="A477">
        <v>476</v>
      </c>
      <c r="B477" s="10">
        <f t="shared" si="42"/>
        <v>0</v>
      </c>
      <c r="C477">
        <f t="shared" si="43"/>
        <v>0</v>
      </c>
      <c r="D477">
        <f>COUNTIFS($A$2:A477, "&gt;=" &amp; (A477-LoanMonths+1), $C$2:C477, 1)</f>
        <v>1</v>
      </c>
      <c r="E477" s="10">
        <f t="shared" si="44"/>
        <v>1648.5829553240319</v>
      </c>
      <c r="F477" s="10">
        <f t="shared" si="46"/>
        <v>488952</v>
      </c>
      <c r="G477" s="10">
        <f t="shared" si="47"/>
        <v>1906713.3834812269</v>
      </c>
      <c r="H477" s="10">
        <f t="shared" si="45"/>
        <v>1905064.8005259028</v>
      </c>
    </row>
    <row r="478" spans="1:8" x14ac:dyDescent="0.2">
      <c r="A478">
        <v>477</v>
      </c>
      <c r="B478" s="10">
        <f t="shared" si="42"/>
        <v>0</v>
      </c>
      <c r="C478">
        <f t="shared" si="43"/>
        <v>0</v>
      </c>
      <c r="D478">
        <f>COUNTIFS($A$2:A478, "&gt;=" &amp; (A478-LoanMonths+1), $C$2:C478, 1)</f>
        <v>1</v>
      </c>
      <c r="E478" s="10">
        <f t="shared" si="44"/>
        <v>1648.5829553240319</v>
      </c>
      <c r="F478" s="10">
        <f t="shared" si="46"/>
        <v>488952</v>
      </c>
      <c r="G478" s="10">
        <f t="shared" si="47"/>
        <v>1917322.0448139941</v>
      </c>
      <c r="H478" s="10">
        <f t="shared" si="45"/>
        <v>1915673.46185867</v>
      </c>
    </row>
    <row r="479" spans="1:8" x14ac:dyDescent="0.2">
      <c r="A479">
        <v>478</v>
      </c>
      <c r="B479" s="10">
        <f t="shared" si="42"/>
        <v>0</v>
      </c>
      <c r="C479">
        <f t="shared" si="43"/>
        <v>0</v>
      </c>
      <c r="D479">
        <f>COUNTIFS($A$2:A479, "&gt;=" &amp; (A479-LoanMonths+1), $C$2:C479, 1)</f>
        <v>1</v>
      </c>
      <c r="E479" s="10">
        <f t="shared" si="44"/>
        <v>1648.5829553240319</v>
      </c>
      <c r="F479" s="10">
        <f t="shared" si="46"/>
        <v>488952</v>
      </c>
      <c r="G479" s="10">
        <f t="shared" si="47"/>
        <v>1927998.9625932032</v>
      </c>
      <c r="H479" s="10">
        <f t="shared" si="45"/>
        <v>1926350.3796378791</v>
      </c>
    </row>
    <row r="480" spans="1:8" x14ac:dyDescent="0.2">
      <c r="A480">
        <v>479</v>
      </c>
      <c r="B480" s="10">
        <f t="shared" si="42"/>
        <v>0</v>
      </c>
      <c r="C480">
        <f t="shared" si="43"/>
        <v>0</v>
      </c>
      <c r="D480">
        <f>COUNTIFS($A$2:A480, "&gt;=" &amp; (A480-LoanMonths+1), $C$2:C480, 1)</f>
        <v>1</v>
      </c>
      <c r="E480" s="10">
        <f t="shared" si="44"/>
        <v>1648.5829553240319</v>
      </c>
      <c r="F480" s="10">
        <f t="shared" si="46"/>
        <v>488952</v>
      </c>
      <c r="G480" s="10">
        <f t="shared" si="47"/>
        <v>1938744.5759828857</v>
      </c>
      <c r="H480" s="10">
        <f t="shared" si="45"/>
        <v>1937095.9930275616</v>
      </c>
    </row>
    <row r="481" spans="1:8" x14ac:dyDescent="0.2">
      <c r="A481">
        <v>480</v>
      </c>
      <c r="B481" s="10">
        <f t="shared" si="42"/>
        <v>0</v>
      </c>
      <c r="C481">
        <f t="shared" si="43"/>
        <v>0</v>
      </c>
      <c r="D481">
        <f>COUNTIFS($A$2:A481, "&gt;=" &amp; (A481-LoanMonths+1), $C$2:C481, 1)</f>
        <v>1</v>
      </c>
      <c r="E481" s="10">
        <f t="shared" si="44"/>
        <v>1648.5829553240319</v>
      </c>
      <c r="F481" s="10">
        <f t="shared" si="46"/>
        <v>488952</v>
      </c>
      <c r="G481" s="10">
        <f t="shared" si="47"/>
        <v>1949559.3269726678</v>
      </c>
      <c r="H481" s="10">
        <f t="shared" si="45"/>
        <v>1947910.7440173437</v>
      </c>
    </row>
  </sheetData>
  <sheetProtection sheet="1" formatCells="0"/>
  <mergeCells count="1">
    <mergeCell ref="K14:L14"/>
  </mergeCells>
  <conditionalFormatting sqref="A2:H481">
    <cfRule type="expression" dxfId="0" priority="1" stopIfTrue="1">
      <formula>$C2=1</formula>
    </cfRule>
  </conditionalFormatting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11</vt:i4>
      </vt:variant>
    </vt:vector>
  </HeadingPairs>
  <TitlesOfParts>
    <vt:vector size="13" baseType="lpstr">
      <vt:lpstr>גיליון1</vt:lpstr>
      <vt:lpstr>סימולציה_משופרת</vt:lpstr>
      <vt:lpstr>DepositTable</vt:lpstr>
      <vt:lpstr>FirstWeddingMonth</vt:lpstr>
      <vt:lpstr>KidsCount</vt:lpstr>
      <vt:lpstr>LoanAmount</vt:lpstr>
      <vt:lpstr>LoanMonths</vt:lpstr>
      <vt:lpstr>LoanRate</vt:lpstr>
      <vt:lpstr>MarketReturn</vt:lpstr>
      <vt:lpstr>MonthlyPayment</vt:lpstr>
      <vt:lpstr>MonthlyYield</vt:lpstr>
      <vt:lpstr>TaxRate</vt:lpstr>
      <vt:lpstr>WeddingInterval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2026-01-20T22:09:13Z</dcterms:created>
  <dcterms:modified xsi:type="dcterms:W3CDTF">2026-01-20T22:20:53Z</dcterms:modified>
</cp:coreProperties>
</file>