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filterPrivacy="1" codeName="ThisWorkbook"/>
  <xr:revisionPtr revIDLastSave="0" documentId="8_{B212A216-60E3-47AC-A810-0090360B71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סיכום תקציב חודשי" sheetId="1" r:id="rId1"/>
    <sheet name="הכנסות" sheetId="3" r:id="rId2"/>
    <sheet name="הוצאות כוח אדם" sheetId="4" r:id="rId3"/>
    <sheet name="הוצאות תפעוליות" sheetId="5" r:id="rId4"/>
  </sheets>
  <definedNames>
    <definedName name="_xlnm._FilterDatabase" localSheetId="2" hidden="1">'הוצאות כוח אדם'!#REF!</definedName>
    <definedName name="_xlnm._FilterDatabase" localSheetId="3" hidden="1">'הוצאות תפעוליות'!#REF!</definedName>
    <definedName name="_xlnm._FilterDatabase" localSheetId="1" hidden="1">הכנסות!#REF!</definedName>
    <definedName name="_xlnm._FilterDatabase" localSheetId="0" hidden="1">הכנסות!#REF!</definedName>
    <definedName name="BUDGET_Title">'סיכום תקציב חודשי'!$B$2</definedName>
    <definedName name="ColumnTitle1">סכומים_כוללים[[#Headers],[סכומי תקציב כוללים]]</definedName>
    <definedName name="_xlnm.Print_Titles" localSheetId="2">'הוצאות כוח אדם'!$4:$4</definedName>
    <definedName name="_xlnm.Print_Titles" localSheetId="3">'הוצאות תפעוליות'!$4:$4</definedName>
    <definedName name="_xlnm.Print_Titles" localSheetId="1">הכנסות!$4:$4</definedName>
    <definedName name="כותרת1">_5_הוצאות_מובילות[[#Headers],[הוצאה]]</definedName>
    <definedName name="כותרת2">הכנסות[[#Headers],[הכנסה]]</definedName>
    <definedName name="כותרת3">הוצאות_כוח_אדם[[#Headers],[הוצאות כוח אדם]]</definedName>
    <definedName name="כותרת4">OperatingExpenses[[#Headers],[הוצאות תפעוליות]]</definedName>
    <definedName name="שם_החברה">'סיכום תקציב חודשי'!$B$1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4" l="1"/>
  <c r="E7" i="4"/>
  <c r="E5" i="4"/>
  <c r="F6" i="4"/>
  <c r="F7" i="4"/>
  <c r="F5" i="4"/>
  <c r="B2" i="3" l="1"/>
  <c r="B2" i="4"/>
  <c r="B2" i="5"/>
  <c r="D25" i="5" l="1"/>
  <c r="C25" i="5"/>
  <c r="F24" i="5"/>
  <c r="E24" i="5"/>
  <c r="F23" i="5"/>
  <c r="E23" i="5"/>
  <c r="F22" i="5"/>
  <c r="E22" i="5"/>
  <c r="F21" i="5"/>
  <c r="E21" i="5"/>
  <c r="F20" i="5"/>
  <c r="E20" i="5"/>
  <c r="F19" i="5"/>
  <c r="E19" i="5"/>
  <c r="F18" i="5"/>
  <c r="E18" i="5"/>
  <c r="F17" i="5"/>
  <c r="E17" i="5"/>
  <c r="F16" i="5"/>
  <c r="E16" i="5"/>
  <c r="F15" i="5"/>
  <c r="E15" i="5"/>
  <c r="F14" i="5"/>
  <c r="E14" i="5"/>
  <c r="F13" i="5"/>
  <c r="E13" i="5"/>
  <c r="F12" i="5"/>
  <c r="E12" i="5"/>
  <c r="F11" i="5"/>
  <c r="E11" i="5"/>
  <c r="F10" i="5"/>
  <c r="E10" i="5"/>
  <c r="F9" i="5"/>
  <c r="E9" i="5"/>
  <c r="F8" i="5"/>
  <c r="E8" i="5"/>
  <c r="F7" i="5"/>
  <c r="E7" i="5"/>
  <c r="F6" i="5"/>
  <c r="E6" i="5"/>
  <c r="F5" i="5"/>
  <c r="E5" i="5"/>
  <c r="B1" i="5"/>
  <c r="C8" i="4"/>
  <c r="F8" i="4"/>
  <c r="B1" i="4"/>
  <c r="C6" i="1" l="1"/>
  <c r="D8" i="4"/>
  <c r="D6" i="1" s="1"/>
  <c r="C16" i="1"/>
  <c r="B16" i="1" s="1"/>
  <c r="C15" i="1"/>
  <c r="B15" i="1" s="1"/>
  <c r="C13" i="1"/>
  <c r="B13" i="1" s="1"/>
  <c r="C12" i="1"/>
  <c r="C14" i="1"/>
  <c r="B14" i="1" s="1"/>
  <c r="F25" i="5"/>
  <c r="D8" i="3"/>
  <c r="E7" i="3"/>
  <c r="F6" i="3"/>
  <c r="E6" i="3"/>
  <c r="F5" i="3"/>
  <c r="E5" i="3"/>
  <c r="E6" i="1" l="1"/>
  <c r="B12" i="1"/>
  <c r="D12" i="1"/>
  <c r="B1" i="3"/>
  <c r="E13" i="1" l="1"/>
  <c r="E12" i="1" l="1"/>
  <c r="E16" i="1" l="1"/>
  <c r="E15" i="1"/>
  <c r="E14" i="1" l="1"/>
  <c r="E17" i="1" s="1"/>
  <c r="C17" i="1"/>
  <c r="D5" i="1"/>
  <c r="D7" i="1" s="1"/>
  <c r="D14" i="1" l="1"/>
  <c r="D15" i="1"/>
  <c r="D13" i="1"/>
  <c r="D16" i="1"/>
  <c r="D17" i="1" l="1"/>
  <c r="C8" i="3" l="1"/>
  <c r="C5" i="1" s="1"/>
  <c r="F7" i="3"/>
  <c r="F8" i="3" s="1"/>
  <c r="E5" i="1" l="1"/>
  <c r="C7" i="1"/>
  <c r="E7" i="1" s="1"/>
</calcChain>
</file>

<file path=xl/sharedStrings.xml><?xml version="1.0" encoding="utf-8"?>
<sst xmlns="http://schemas.openxmlformats.org/spreadsheetml/2006/main" count="60" uniqueCount="49">
  <si>
    <t>שם החברה</t>
  </si>
  <si>
    <t>תקציב חודשי</t>
  </si>
  <si>
    <t>סכומי תקציב כוללים</t>
  </si>
  <si>
    <t>הכנסות</t>
  </si>
  <si>
    <t>הוצאות</t>
  </si>
  <si>
    <t>יתרה (הכנסות פחות הוצאות)</t>
  </si>
  <si>
    <t>מהן 5 ההוצאות התפעוליות הגבוהות ביותר שלי?</t>
  </si>
  <si>
    <t>הוצאה</t>
  </si>
  <si>
    <t>משוער</t>
  </si>
  <si>
    <t>סכום</t>
  </si>
  <si>
    <t>בפועל</t>
  </si>
  <si>
    <t>% מההוצאות</t>
  </si>
  <si>
    <t>תאריך</t>
  </si>
  <si>
    <t>הפרש</t>
  </si>
  <si>
    <t>הפחתה של 15%</t>
  </si>
  <si>
    <t>הכנסה</t>
  </si>
  <si>
    <t>מכירות נטו</t>
  </si>
  <si>
    <t>הכנסה מריבית</t>
  </si>
  <si>
    <t>מכירות נכסים (רווח/הפסד)</t>
  </si>
  <si>
    <t>סה"כ הכנסות</t>
  </si>
  <si>
    <t>5 הסכומים המובילים</t>
  </si>
  <si>
    <t>הוצאות כוח אדם</t>
  </si>
  <si>
    <t>שכר</t>
  </si>
  <si>
    <t>הטבות לעובדים</t>
  </si>
  <si>
    <t>עמלה</t>
  </si>
  <si>
    <t>הוצאות כוח אדם כוללות</t>
  </si>
  <si>
    <t>הוצאות תפעוליות</t>
  </si>
  <si>
    <t>פרסום</t>
  </si>
  <si>
    <t>חובות אבודים</t>
  </si>
  <si>
    <t>הנחות במזומן</t>
  </si>
  <si>
    <t>עלויות משלוח</t>
  </si>
  <si>
    <t>פחת</t>
  </si>
  <si>
    <t>דמי חבר ומנויים</t>
  </si>
  <si>
    <t>ביטוח</t>
  </si>
  <si>
    <t>ריבית</t>
  </si>
  <si>
    <t>ביקורת והוצאות משפטיות</t>
  </si>
  <si>
    <t>תחזוקה ותיקונים</t>
  </si>
  <si>
    <t>ציוד משרדי</t>
  </si>
  <si>
    <t>דמי דואר</t>
  </si>
  <si>
    <t>שכירות או משכנתה</t>
  </si>
  <si>
    <t>הוצאות מכירה</t>
  </si>
  <si>
    <t>משלוח ואחסון</t>
  </si>
  <si>
    <t>ציוד</t>
  </si>
  <si>
    <t>מסים</t>
  </si>
  <si>
    <t>טלפון</t>
  </si>
  <si>
    <t>שירותים ציבוריים</t>
  </si>
  <si>
    <t>אחר</t>
  </si>
  <si>
    <t>סה"כ הוצאות תפעוליות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</si>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</sst>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 &quot;₪&quot;\ * #,##0_ ;_ &quot;₪&quot;\ * \-#,##0_ ;_ &quot;₪&quot;\ * &quot;-&quot;_ ;_ @_ "/>
    <numFmt numFmtId="44" formatCode="_ &quot;₪&quot;\ * #,##0.00_ ;_ &quot;₪&quot;\ * \-#,##0.00_ ;_ &quot;₪&quot;\ * &quot;-&quot;??_ ;_ @_ "/>
    <numFmt numFmtId="164" formatCode="_(* #,##0_);_(* \(#,##0\);_(* &quot;-&quot;_);_(@_)"/>
    <numFmt numFmtId="165" formatCode="_(* #,##0.00_);_(* \(#,##0.00\);_(* &quot;-&quot;??_);_(@_)"/>
    <numFmt numFmtId="166" formatCode="mmmm\ yyyy"/>
    <numFmt numFmtId="167" formatCode="0.0%"/>
    <numFmt numFmtId="168" formatCode="#,##0.00_ ;[Red]\-#,##0.00\ "/>
  </numFmts>
  <fonts count="24" x14ac:knownFonts="1">
    <font>
      <sz val="11"/>
      <color theme="1"/>
      <name val="Tahoma"/>
      <family val="2"/>
    </font>
    <font>
      <sz val="11"/>
      <color theme="1"/>
      <name val="Tahoma"/>
      <family val="2"/>
    </font>
    <font>
      <sz val="11"/>
      <color theme="9" tint="-0.499984740745262"/>
      <name val="Tahoma"/>
      <family val="2"/>
    </font>
    <font>
      <sz val="11"/>
      <color theme="0"/>
      <name val="Tahoma"/>
      <family val="2"/>
    </font>
    <font>
      <sz val="11"/>
      <color rgb="FF9C000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i/>
      <sz val="11"/>
      <color rgb="FF7F7F7F"/>
      <name val="Tahoma"/>
      <family val="2"/>
    </font>
    <font>
      <sz val="11"/>
      <color rgb="FF006100"/>
      <name val="Tahoma"/>
      <family val="2"/>
    </font>
    <font>
      <sz val="16"/>
      <color theme="3"/>
      <name val="Tahoma"/>
      <family val="2"/>
    </font>
    <font>
      <sz val="11"/>
      <color theme="1" tint="4.9989318521683403E-2"/>
      <name val="Tahoma"/>
      <family val="2"/>
    </font>
    <font>
      <sz val="11"/>
      <color theme="3"/>
      <name val="Tahoma"/>
      <family val="2"/>
    </font>
    <font>
      <sz val="11"/>
      <color rgb="FF3F3F76"/>
      <name val="Tahoma"/>
      <family val="2"/>
    </font>
    <font>
      <sz val="11"/>
      <color rgb="FFFA7D00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sz val="36"/>
      <color theme="3"/>
      <name val="Tahoma"/>
      <family val="2"/>
    </font>
    <font>
      <sz val="11"/>
      <color rgb="FF6C0000"/>
      <name val="Tahoma"/>
      <family val="2"/>
    </font>
    <font>
      <sz val="11"/>
      <color rgb="FFDA0000"/>
      <name val="Tahoma"/>
      <family val="2"/>
    </font>
    <font>
      <sz val="11"/>
      <color theme="0" tint="-4.9989318521683403E-2"/>
      <name val="Tahoma"/>
      <family val="2"/>
    </font>
    <font>
      <sz val="12"/>
      <color theme="3"/>
      <name val="Tahoma"/>
      <family val="2"/>
    </font>
    <font>
      <sz val="16"/>
      <color theme="0"/>
      <name val="Tahoma"/>
      <family val="2"/>
    </font>
    <font>
      <sz val="36"/>
      <color theme="0"/>
      <name val="Tahoma"/>
      <family val="2"/>
    </font>
    <font>
      <sz val="1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8">
    <xf numFmtId="0" fontId="0" fillId="0" borderId="0">
      <alignment horizontal="left" wrapText="1" indent="1"/>
    </xf>
    <xf numFmtId="0" fontId="16" fillId="0" borderId="0" applyNumberFormat="0" applyFill="0" applyBorder="0" applyAlignment="0" applyProtection="0">
      <alignment readingOrder="2"/>
    </xf>
    <xf numFmtId="0" fontId="1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9" fillId="0" borderId="0" applyNumberFormat="0" applyFill="0" applyAlignment="0" applyProtection="0">
      <alignment readingOrder="2"/>
    </xf>
    <xf numFmtId="0" fontId="10" fillId="8" borderId="0" applyBorder="0" applyProtection="0">
      <alignment horizontal="left" vertical="center" indent="1"/>
    </xf>
    <xf numFmtId="0" fontId="10" fillId="8" borderId="0" applyNumberFormat="0" applyBorder="0" applyProtection="0">
      <alignment horizontal="left" vertical="center"/>
    </xf>
    <xf numFmtId="0" fontId="1" fillId="0" borderId="0" applyNumberFormat="0" applyFill="0" applyAlignment="0" applyProtection="0"/>
    <xf numFmtId="0" fontId="17" fillId="0" borderId="0" applyNumberFormat="0" applyFill="0" applyBorder="0" applyAlignment="0" applyProtection="0"/>
    <xf numFmtId="168" fontId="1" fillId="0" borderId="0" applyFont="0" applyFill="0" applyBorder="0" applyProtection="0">
      <alignment horizontal="right"/>
    </xf>
    <xf numFmtId="167" fontId="1" fillId="0" borderId="0" applyFont="0" applyFill="0" applyBorder="0" applyProtection="0">
      <alignment horizontal="right"/>
    </xf>
    <xf numFmtId="166" fontId="11" fillId="5" borderId="0" applyFill="0" applyBorder="0">
      <alignment horizontal="right" readingOrder="2"/>
    </xf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9" borderId="0" applyNumberFormat="0" applyBorder="0" applyAlignment="0" applyProtection="0"/>
    <xf numFmtId="0" fontId="4" fillId="10" borderId="0" applyNumberFormat="0" applyBorder="0" applyAlignment="0" applyProtection="0"/>
    <xf numFmtId="0" fontId="14" fillId="11" borderId="0" applyNumberFormat="0" applyBorder="0" applyAlignment="0" applyProtection="0"/>
    <xf numFmtId="0" fontId="12" fillId="12" borderId="1" applyNumberFormat="0" applyAlignment="0" applyProtection="0"/>
    <xf numFmtId="0" fontId="15" fillId="13" borderId="2" applyNumberFormat="0" applyAlignment="0" applyProtection="0"/>
    <xf numFmtId="0" fontId="5" fillId="13" borderId="1" applyNumberFormat="0" applyAlignment="0" applyProtection="0"/>
    <xf numFmtId="0" fontId="13" fillId="0" borderId="3" applyNumberFormat="0" applyFill="0" applyAlignment="0" applyProtection="0"/>
    <xf numFmtId="0" fontId="6" fillId="14" borderId="4" applyNumberFormat="0" applyAlignment="0" applyProtection="0"/>
    <xf numFmtId="0" fontId="1" fillId="15" borderId="5" applyNumberFormat="0" applyFont="0" applyAlignment="0" applyProtection="0"/>
    <xf numFmtId="0" fontId="7" fillId="0" borderId="0" applyNumberFormat="0" applyFill="0" applyBorder="0" applyAlignment="0" applyProtection="0"/>
    <xf numFmtId="0" fontId="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24" borderId="0" applyNumberFormat="0" applyBorder="0" applyAlignment="0" applyProtection="0"/>
    <xf numFmtId="0" fontId="1" fillId="7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</cellStyleXfs>
  <cellXfs count="40">
    <xf numFmtId="0" fontId="0" fillId="0" borderId="0" xfId="0">
      <alignment horizontal="left" wrapText="1" indent="1"/>
    </xf>
    <xf numFmtId="168" fontId="0" fillId="0" borderId="0" xfId="10" applyFont="1" applyAlignment="1">
      <alignment horizontal="left" readingOrder="2"/>
    </xf>
    <xf numFmtId="0" fontId="3" fillId="0" borderId="0" xfId="0" applyFont="1" applyAlignment="1">
      <alignment horizontal="center" readingOrder="2"/>
    </xf>
    <xf numFmtId="0" fontId="19" fillId="0" borderId="0" xfId="0" applyFont="1" applyAlignment="1">
      <alignment horizontal="center" readingOrder="2"/>
    </xf>
    <xf numFmtId="0" fontId="20" fillId="2" borderId="0" xfId="0" applyFont="1" applyFill="1" applyAlignment="1">
      <alignment horizontal="right" vertical="center" readingOrder="2"/>
    </xf>
    <xf numFmtId="0" fontId="21" fillId="5" borderId="0" xfId="0" applyFont="1" applyFill="1" applyAlignment="1">
      <alignment horizontal="right" readingOrder="2"/>
    </xf>
    <xf numFmtId="0" fontId="21" fillId="5" borderId="0" xfId="0" applyFont="1" applyFill="1" applyAlignment="1"/>
    <xf numFmtId="0" fontId="22" fillId="5" borderId="0" xfId="0" applyFont="1" applyFill="1" applyAlignment="1">
      <alignment horizontal="right" vertical="center" readingOrder="2"/>
    </xf>
    <xf numFmtId="0" fontId="22" fillId="5" borderId="0" xfId="0" applyFont="1" applyFill="1" applyAlignment="1">
      <alignment vertical="center"/>
    </xf>
    <xf numFmtId="0" fontId="23" fillId="6" borderId="0" xfId="0" applyFont="1" applyFill="1">
      <alignment horizontal="left" wrapText="1" indent="1"/>
    </xf>
    <xf numFmtId="0" fontId="23" fillId="6" borderId="0" xfId="3" applyFont="1" applyFill="1" applyAlignment="1">
      <alignment vertical="center"/>
    </xf>
    <xf numFmtId="40" fontId="23" fillId="6" borderId="0" xfId="4" applyNumberFormat="1" applyFont="1" applyFill="1"/>
    <xf numFmtId="40" fontId="23" fillId="6" borderId="0" xfId="8" applyNumberFormat="1" applyFont="1" applyFill="1"/>
    <xf numFmtId="165" fontId="23" fillId="6" borderId="0" xfId="3" applyNumberFormat="1" applyFont="1" applyFill="1"/>
    <xf numFmtId="0" fontId="0" fillId="0" borderId="0" xfId="0" applyAlignment="1">
      <alignment horizontal="left" readingOrder="2"/>
    </xf>
    <xf numFmtId="0" fontId="23" fillId="6" borderId="0" xfId="3" applyFont="1" applyFill="1"/>
    <xf numFmtId="168" fontId="18" fillId="0" borderId="0" xfId="10" applyFont="1" applyAlignment="1">
      <alignment horizontal="left" readingOrder="2"/>
    </xf>
    <xf numFmtId="0" fontId="0" fillId="5" borderId="0" xfId="0" applyFill="1" applyAlignment="1">
      <alignment horizontal="right" wrapText="1" indent="1" readingOrder="2"/>
    </xf>
    <xf numFmtId="0" fontId="9" fillId="5" borderId="0" xfId="5" applyFill="1" applyAlignment="1">
      <alignment horizontal="right" indent="1" readingOrder="2"/>
    </xf>
    <xf numFmtId="0" fontId="0" fillId="0" borderId="0" xfId="0" applyAlignment="1">
      <alignment horizontal="right" wrapText="1" indent="1" readingOrder="2"/>
    </xf>
    <xf numFmtId="0" fontId="16" fillId="5" borderId="0" xfId="1" applyFill="1" applyAlignment="1">
      <alignment horizontal="right" indent="1" readingOrder="2"/>
    </xf>
    <xf numFmtId="0" fontId="0" fillId="2" borderId="0" xfId="0" applyFill="1" applyAlignment="1">
      <alignment horizontal="right" wrapText="1" indent="1" readingOrder="2"/>
    </xf>
    <xf numFmtId="0" fontId="0" fillId="2" borderId="0" xfId="0" applyFill="1">
      <alignment horizontal="left" wrapText="1" indent="1"/>
    </xf>
    <xf numFmtId="0" fontId="0" fillId="2" borderId="0" xfId="0" applyFill="1" applyAlignment="1">
      <alignment horizontal="right" vertical="center" readingOrder="2"/>
    </xf>
    <xf numFmtId="0" fontId="10" fillId="8" borderId="0" xfId="6" applyAlignment="1">
      <alignment horizontal="right" vertical="center" indent="1" readingOrder="2"/>
    </xf>
    <xf numFmtId="0" fontId="10" fillId="8" borderId="0" xfId="7" applyAlignment="1">
      <alignment horizontal="right" vertical="center" readingOrder="2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68" fontId="0" fillId="7" borderId="0" xfId="10" applyFont="1" applyFill="1" applyAlignment="1">
      <alignment horizontal="left" readingOrder="2"/>
    </xf>
    <xf numFmtId="40" fontId="0" fillId="0" borderId="0" xfId="0" applyNumberFormat="1" applyAlignment="1">
      <alignment horizontal="left" readingOrder="2"/>
    </xf>
    <xf numFmtId="40" fontId="0" fillId="0" borderId="0" xfId="0" applyNumberFormat="1">
      <alignment horizontal="left" wrapText="1" indent="1"/>
    </xf>
    <xf numFmtId="0" fontId="10" fillId="2" borderId="0" xfId="6" applyFill="1" applyAlignment="1">
      <alignment horizontal="right" vertical="center" readingOrder="2"/>
    </xf>
    <xf numFmtId="167" fontId="0" fillId="7" borderId="0" xfId="11" applyFont="1" applyFill="1" applyAlignment="1">
      <alignment horizontal="left" readingOrder="2"/>
    </xf>
    <xf numFmtId="0" fontId="0" fillId="6" borderId="0" xfId="0" applyFill="1" applyAlignment="1">
      <alignment horizontal="right" wrapText="1" indent="1" readingOrder="2"/>
    </xf>
    <xf numFmtId="0" fontId="0" fillId="6" borderId="0" xfId="0" applyFill="1">
      <alignment horizontal="left" wrapText="1" indent="1"/>
    </xf>
    <xf numFmtId="0" fontId="0" fillId="6" borderId="0" xfId="0" applyFill="1" applyAlignment="1">
      <alignment horizontal="right" vertical="center" readingOrder="2"/>
    </xf>
    <xf numFmtId="167" fontId="0" fillId="0" borderId="0" xfId="11" applyFont="1" applyAlignment="1">
      <alignment horizontal="left" readingOrder="2"/>
    </xf>
    <xf numFmtId="166" fontId="11" fillId="5" borderId="0" xfId="12" applyAlignment="1">
      <alignment horizontal="left" readingOrder="2"/>
    </xf>
    <xf numFmtId="0" fontId="16" fillId="5" borderId="0" xfId="1" applyFill="1" applyAlignment="1">
      <alignment horizontal="right" indent="1" readingOrder="2"/>
    </xf>
    <xf numFmtId="0" fontId="9" fillId="5" borderId="0" xfId="5" applyFill="1" applyAlignment="1">
      <alignment horizontal="right" indent="1" readingOrder="2"/>
    </xf>
  </cellXfs>
  <cellStyles count="48">
    <cellStyle name="20% - הדגשה1" xfId="27" builtinId="30" customBuiltin="1"/>
    <cellStyle name="20% - הדגשה2" xfId="31" builtinId="34" customBuiltin="1"/>
    <cellStyle name="20% - הדגשה3" xfId="35" builtinId="38" customBuiltin="1"/>
    <cellStyle name="20% - הדגשה4" xfId="39" builtinId="42" customBuiltin="1"/>
    <cellStyle name="20% - הדגשה5" xfId="4" builtinId="46" customBuiltin="1"/>
    <cellStyle name="20% - הדגשה6" xfId="45" builtinId="50" customBuiltin="1"/>
    <cellStyle name="40% - הדגשה1" xfId="28" builtinId="31" customBuiltin="1"/>
    <cellStyle name="40% - הדגשה2" xfId="32" builtinId="35" customBuiltin="1"/>
    <cellStyle name="40% - הדגשה3" xfId="36" builtinId="39" customBuiltin="1"/>
    <cellStyle name="40% - הדגשה4" xfId="40" builtinId="43" customBuiltin="1"/>
    <cellStyle name="40% - הדגשה5" xfId="42" builtinId="47" customBuiltin="1"/>
    <cellStyle name="40% - הדגשה6" xfId="46" builtinId="51" customBuiltin="1"/>
    <cellStyle name="60% - הדגשה1" xfId="29" builtinId="32" customBuiltin="1"/>
    <cellStyle name="60% - הדגשה2" xfId="33" builtinId="36" customBuiltin="1"/>
    <cellStyle name="60% - הדגשה3" xfId="37" builtinId="40" customBuiltin="1"/>
    <cellStyle name="60% - הדגשה4" xfId="3" builtinId="44" customBuiltin="1"/>
    <cellStyle name="60% - הדגשה5" xfId="43" builtinId="48" customBuiltin="1"/>
    <cellStyle name="60% - הדגשה6" xfId="47" builtinId="52" customBuiltin="1"/>
    <cellStyle name="Comma" xfId="10" builtinId="3" customBuiltin="1"/>
    <cellStyle name="Currency" xfId="14" builtinId="4" customBuiltin="1"/>
    <cellStyle name="Normal" xfId="0" builtinId="0" customBuiltin="1"/>
    <cellStyle name="Percent" xfId="11" builtinId="5" customBuiltin="1"/>
    <cellStyle name="הדגשה1" xfId="26" builtinId="29" customBuiltin="1"/>
    <cellStyle name="הדגשה2" xfId="30" builtinId="33" customBuiltin="1"/>
    <cellStyle name="הדגשה3" xfId="34" builtinId="37" customBuiltin="1"/>
    <cellStyle name="הדגשה4" xfId="38" builtinId="41" customBuiltin="1"/>
    <cellStyle name="הדגשה5" xfId="41" builtinId="45" customBuiltin="1"/>
    <cellStyle name="הדגשה6" xfId="44" builtinId="49" customBuiltin="1"/>
    <cellStyle name="הערה" xfId="24" builtinId="10" customBuiltin="1"/>
    <cellStyle name="חישוב" xfId="21" builtinId="22" customBuiltin="1"/>
    <cellStyle name="טוב" xfId="16" builtinId="26" customBuiltin="1"/>
    <cellStyle name="טקסט אזהרה" xfId="9" builtinId="11" customBuiltin="1"/>
    <cellStyle name="טקסט הסברי" xfId="25" builtinId="53" customBuiltin="1"/>
    <cellStyle name="כותרת" xfId="1" builtinId="15" customBuiltin="1"/>
    <cellStyle name="כותרת 1" xfId="5" builtinId="16" customBuiltin="1"/>
    <cellStyle name="כותרת 2" xfId="6" builtinId="17" customBuiltin="1"/>
    <cellStyle name="כותרת 3" xfId="7" builtinId="18" customBuiltin="1"/>
    <cellStyle name="כותרת 4" xfId="2" builtinId="19" customBuiltin="1"/>
    <cellStyle name="מטבע [0]" xfId="15" builtinId="7" customBuiltin="1"/>
    <cellStyle name="ניטראלי" xfId="18" builtinId="28" customBuiltin="1"/>
    <cellStyle name="סה&quot;כ" xfId="8" builtinId="25" customBuiltin="1"/>
    <cellStyle name="פלט" xfId="20" builtinId="21" customBuiltin="1"/>
    <cellStyle name="פסיק [0]" xfId="13" builtinId="6" customBuiltin="1"/>
    <cellStyle name="קלט" xfId="19" builtinId="20" customBuiltin="1"/>
    <cellStyle name="רע" xfId="17" builtinId="27" customBuiltin="1"/>
    <cellStyle name="תא מסומן" xfId="23" builtinId="23" customBuiltin="1"/>
    <cellStyle name="תא מקושר" xfId="22" builtinId="24" customBuiltin="1"/>
    <cellStyle name="תאריך" xfId="12" xr:uid="{00000000-0005-0000-0000-000003000000}"/>
  </cellStyles>
  <dxfs count="70"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bottom" textRotation="0" wrapText="1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bottom" textRotation="0" wrapText="1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vertical="center" textRotation="0" wrapText="0" indent="0" justifyLastLine="0" shrinkToFit="0" readingOrder="0"/>
      <protection locked="1" hidden="0"/>
    </dxf>
    <dxf>
      <font>
        <color rgb="FFDA0000"/>
      </font>
    </dxf>
    <dxf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indent="0" justifyLastLine="0" shrinkToFit="0" readingOrder="2"/>
      <protection locked="1" hidden="0"/>
    </dxf>
    <dxf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alignment horizontal="right" vertical="bottom" textRotation="0" wrapText="1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vertical="center" textRotation="0" wrapText="0" indent="0" justifyLastLine="0" shrinkToFit="0" readingOrder="0"/>
      <protection locked="1" hidden="0"/>
    </dxf>
    <dxf>
      <font>
        <color rgb="FFC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bottom" textRotation="0" wrapText="1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bottom" textRotation="0" wrapText="1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color rgb="FFDA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indent="0" justifyLastLine="0" shrinkToFit="0" readingOrder="2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indent="0" justifyLastLine="0" shrinkToFit="0" readingOrder="2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right" vertical="bottom" textRotation="0" wrapText="1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numFmt numFmtId="169" formatCode="#,##0.00_);[Red]\(#,##0.00\)"/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numFmt numFmtId="169" formatCode="#,##0.00_);[Red]\(#,##0.00\)"/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numFmt numFmtId="169" formatCode="#,##0.00_);[Red]\(#,##0.00\)"/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bottom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bottom" textRotation="0" wrapText="1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protection locked="1" hidden="0"/>
    </dxf>
    <dxf>
      <font>
        <color rgb="FFDA0000"/>
      </font>
    </dxf>
    <dxf>
      <font>
        <color rgb="FFDA0000"/>
      </font>
    </dxf>
    <dxf>
      <fill>
        <patternFill>
          <bgColor theme="5" tint="0.79998168889431442"/>
        </patternFill>
      </fill>
    </dxf>
    <dxf>
      <font>
        <b val="0"/>
        <i val="0"/>
        <color theme="1"/>
      </font>
      <fill>
        <patternFill patternType="solid">
          <fgColor theme="4"/>
          <bgColor theme="5" tint="0.79998168889431442"/>
        </patternFill>
      </fill>
      <border>
        <top style="thin">
          <color theme="0"/>
        </top>
      </border>
    </dxf>
    <dxf>
      <font>
        <color theme="3"/>
      </font>
      <fill>
        <patternFill patternType="solid">
          <fgColor theme="4"/>
          <bgColor theme="7" tint="0.39994506668294322"/>
        </patternFill>
      </fill>
      <border>
        <bottom style="thin">
          <color theme="0"/>
        </bottom>
      </border>
    </dxf>
    <dxf>
      <font>
        <b val="0"/>
        <i val="0"/>
        <color theme="1"/>
      </font>
      <fill>
        <patternFill patternType="solid">
          <fgColor auto="1"/>
          <bgColor theme="6" tint="0.79995117038483843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PivotStyle="PivotStyleLight16">
    <tableStyle name="תקציב חודשי" pivot="0" count="4" xr9:uid="{00000000-0011-0000-FFFF-FFFF00000000}">
      <tableStyleElement type="wholeTable" dxfId="69"/>
      <tableStyleElement type="headerRow" dxfId="68"/>
      <tableStyleElement type="totalRow" dxfId="67"/>
      <tableStyleElement type="lastColumn" dxfId="6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>
                <a:solidFill>
                  <a:schemeClr val="tx2">
                    <a:lumMod val="75000"/>
                  </a:schemeClr>
                </a:solidFill>
              </a:defRPr>
            </a:pPr>
            <a:r>
              <a:rPr lang="en-US" sz="1500" b="0">
                <a:solidFill>
                  <a:schemeClr val="tx2">
                    <a:lumMod val="75000"/>
                  </a:schemeClr>
                </a:solidFill>
              </a:rPr>
              <a:t>מבט כולל על התקציב</a:t>
            </a:r>
          </a:p>
        </c:rich>
      </c:tx>
      <c:layout>
        <c:manualLayout>
          <c:xMode val="edge"/>
          <c:yMode val="edge"/>
          <c:x val="0.67347085095626824"/>
          <c:y val="1.214056576261300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'סיכום תקציב חודשי'!$B$5</c:f>
              <c:strCache>
                <c:ptCount val="1"/>
                <c:pt idx="0">
                  <c:v>הכנסות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'סיכום תקציב חודשי'!$C$4:$D$4</c:f>
              <c:strCache>
                <c:ptCount val="2"/>
                <c:pt idx="0">
                  <c:v>משוער</c:v>
                </c:pt>
                <c:pt idx="1">
                  <c:v>בפועל</c:v>
                </c:pt>
              </c:strCache>
            </c:strRef>
          </c:cat>
          <c:val>
            <c:numRef>
              <c:f>'סיכום תקציב חודשי'!$C$5:$D$5</c:f>
              <c:numCache>
                <c:formatCode>#,##0.00_ ;[Red]\-#,##0.00\ </c:formatCode>
                <c:ptCount val="2"/>
                <c:pt idx="0">
                  <c:v>63300</c:v>
                </c:pt>
                <c:pt idx="1">
                  <c:v>57450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15-4A55-9ED8-2FD455C5FA84}"/>
            </c:ext>
          </c:extLst>
        </c:ser>
        <c:ser>
          <c:idx val="1"/>
          <c:order val="1"/>
          <c:tx>
            <c:strRef>
              <c:f>'סיכום תקציב חודשי'!$B$6</c:f>
              <c:strCache>
                <c:ptCount val="1"/>
                <c:pt idx="0">
                  <c:v>הוצאות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'סיכום תקציב חודשי'!$C$4:$D$4</c:f>
              <c:strCache>
                <c:ptCount val="2"/>
                <c:pt idx="0">
                  <c:v>משוער</c:v>
                </c:pt>
                <c:pt idx="1">
                  <c:v>בפועל</c:v>
                </c:pt>
              </c:strCache>
            </c:strRef>
          </c:cat>
          <c:val>
            <c:numRef>
              <c:f>'סיכום תקציב חודשי'!$C$6:$D$6</c:f>
              <c:numCache>
                <c:formatCode>#,##0.00_ ;[Red]\-#,##0.00\ </c:formatCode>
                <c:ptCount val="2"/>
                <c:pt idx="0">
                  <c:v>54500</c:v>
                </c:pt>
                <c:pt idx="1">
                  <c:v>49630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15-4A55-9ED8-2FD455C5FA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42567104"/>
        <c:axId val="742571024"/>
      </c:barChart>
      <c:catAx>
        <c:axId val="742567104"/>
        <c:scaling>
          <c:orientation val="maxMin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chemeClr val="bg1">
                <a:lumMod val="75000"/>
                <a:alpha val="25000"/>
              </a:schemeClr>
            </a:solidFill>
          </a:ln>
        </c:spPr>
        <c:txPr>
          <a:bodyPr/>
          <a:lstStyle/>
          <a:p>
            <a:pPr>
              <a:defRPr sz="1100"/>
            </a:pPr>
            <a:endParaRPr lang="he-IL"/>
          </a:p>
        </c:txPr>
        <c:crossAx val="742571024"/>
        <c:crosses val="autoZero"/>
        <c:auto val="1"/>
        <c:lblAlgn val="ctr"/>
        <c:lblOffset val="100"/>
        <c:noMultiLvlLbl val="0"/>
      </c:catAx>
      <c:valAx>
        <c:axId val="742571024"/>
        <c:scaling>
          <c:orientation val="minMax"/>
        </c:scaling>
        <c:delete val="0"/>
        <c:axPos val="r"/>
        <c:majorGridlines>
          <c:spPr>
            <a:ln w="3175">
              <a:solidFill>
                <a:schemeClr val="bg1">
                  <a:lumMod val="75000"/>
                  <a:alpha val="25000"/>
                </a:schemeClr>
              </a:solidFill>
            </a:ln>
          </c:spPr>
        </c:majorGridlines>
        <c:numFmt formatCode="#,##0_ ;[Red]\-#,##0\ " sourceLinked="0"/>
        <c:majorTickMark val="out"/>
        <c:minorTickMark val="none"/>
        <c:tickLblPos val="nextTo"/>
        <c:spPr>
          <a:ln w="3175">
            <a:noFill/>
          </a:ln>
        </c:spPr>
        <c:txPr>
          <a:bodyPr/>
          <a:lstStyle/>
          <a:p>
            <a:pPr>
              <a:defRPr sz="1100"/>
            </a:pPr>
            <a:endParaRPr lang="he-IL"/>
          </a:p>
        </c:txPr>
        <c:crossAx val="742567104"/>
        <c:crosses val="autoZero"/>
        <c:crossBetween val="between"/>
      </c:valAx>
      <c:spPr>
        <a:effectLst/>
      </c:spPr>
    </c:plotArea>
    <c:legend>
      <c:legendPos val="t"/>
      <c:layout>
        <c:manualLayout>
          <c:xMode val="edge"/>
          <c:yMode val="edge"/>
          <c:x val="0.77845732160677839"/>
          <c:y val="7.7102167784582482E-2"/>
          <c:w val="0.20989941933420478"/>
          <c:h val="6.1405072993619622E-2"/>
        </c:manualLayout>
      </c:layout>
      <c:overlay val="0"/>
      <c:txPr>
        <a:bodyPr/>
        <a:lstStyle/>
        <a:p>
          <a:pPr>
            <a:defRPr sz="1100">
              <a:solidFill>
                <a:schemeClr val="tx2">
                  <a:lumMod val="75000"/>
                </a:schemeClr>
              </a:solidFill>
            </a:defRPr>
          </a:pPr>
          <a:endParaRPr lang="he-IL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Tahoma" panose="020B0604030504040204" pitchFamily="34" charset="0"/>
          <a:ea typeface="Tahoma" panose="020B0604030504040204" pitchFamily="34" charset="0"/>
          <a:cs typeface="Tahoma" panose="020B0604030504040204" pitchFamily="34" charset="0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279762</xdr:colOff>
      <xdr:row>8</xdr:row>
      <xdr:rowOff>19051</xdr:rowOff>
    </xdr:from>
    <xdr:to>
      <xdr:col>4</xdr:col>
      <xdr:colOff>1432560</xdr:colOff>
      <xdr:row>8</xdr:row>
      <xdr:rowOff>4133851</xdr:rowOff>
    </xdr:to>
    <xdr:graphicFrame macro="">
      <xdr:nvGraphicFramePr>
        <xdr:cNvPr id="3" name="מבט כולל על התקציב" descr="תרשים עמודות למבט כולל המציג הכנסות והוצאות משוערות לעומת הכנסות והוצאות בפועל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סכומים כוללים" displayName="סכומים_כוללים" ref="B4:E7" totalsRowCount="1" headerRowDxfId="63" dataDxfId="62" totalsRowDxfId="61">
  <autoFilter ref="B4:E6" xr:uid="{00000000-0009-0000-0100-00000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סכומי תקציב כוללים" totalsRowLabel="יתרה (הכנסות פחות הוצאות)" dataDxfId="60" totalsRowDxfId="59"/>
    <tableColumn id="2" xr3:uid="{00000000-0010-0000-0000-000002000000}" name="משוער" totalsRowFunction="custom" dataDxfId="58" totalsRowDxfId="57" dataCellStyle="Comma">
      <totalsRowFormula>C5-C6</totalsRowFormula>
    </tableColumn>
    <tableColumn id="3" xr3:uid="{00000000-0010-0000-0000-000003000000}" name="בפועל" totalsRowFunction="custom" dataDxfId="56" totalsRowDxfId="55" dataCellStyle="Comma">
      <totalsRowFormula>D5-D6</totalsRowFormula>
    </tableColumn>
    <tableColumn id="4" xr3:uid="{00000000-0010-0000-0000-000004000000}" name="הפרש" totalsRowFunction="custom" dataDxfId="54" totalsRowDxfId="53" dataCellStyle="Comma">
      <totalsRowFormula>סכומים_כוללים[[#Totals],[בפועל]]-סכומים_כוללים[[#Totals],[משוער]]</totalsRowFormula>
    </tableColumn>
  </tableColumns>
  <tableStyleInfo name="תקציב חודשי" showFirstColumn="0" showLastColumn="1" showRowStripes="0" showColumnStripes="0"/>
  <extLst>
    <ext xmlns:x14="http://schemas.microsoft.com/office/spreadsheetml/2009/9/main" uri="{504A1905-F514-4f6f-8877-14C23A59335A}">
      <x14:table altTextSummary="סכומי תקציב כוללים, הכנסות והוצאות משוערות ובפועל, וההפרש מתעדכן באופן אוטומטי בטבלה זו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_5_הוצאות_מובילות" displayName="_5_הוצאות_מובילות" ref="B11:E17" totalsRowCount="1" headerRowDxfId="52" dataDxfId="51" totalsRowDxfId="50">
  <tableColumns count="4">
    <tableColumn id="1" xr3:uid="{00000000-0010-0000-0100-000001000000}" name="הוצאה" totalsRowLabel="סה&quot;כ" dataDxfId="49" totalsRowDxfId="48">
      <calculatedColumnFormula>INDEX(#REF!,MATCH(_5_הוצאות_מובילות[[#This Row],[סכום]],#REF!,0),1)</calculatedColumnFormula>
    </tableColumn>
    <tableColumn id="2" xr3:uid="{00000000-0010-0000-0100-000002000000}" name="סכום" totalsRowFunction="sum" dataDxfId="47" totalsRowDxfId="46" dataCellStyle="Comma" totalsRowCellStyle="Comma"/>
    <tableColumn id="3" xr3:uid="{00000000-0010-0000-0100-000003000000}" name="% מההוצאות" totalsRowFunction="sum" dataDxfId="45" totalsRowDxfId="44" dataCellStyle="Percent" totalsRowCellStyle="Percent">
      <calculatedColumnFormula>_5_הוצאות_מובילות[[#This Row],[סכום]]/$D$6</calculatedColumnFormula>
    </tableColumn>
    <tableColumn id="4" xr3:uid="{00000000-0010-0000-0100-000004000000}" name="הפחתה של 15%" totalsRowFunction="sum" dataDxfId="43" totalsRowDxfId="42" dataCellStyle="Comma" totalsRowCellStyle="Comma">
      <calculatedColumnFormula>_5_הוצאות_מובילות[[#This Row],[סכום]]*0.15</calculatedColumnFormula>
    </tableColumn>
  </tableColumns>
  <tableStyleInfo name="תקציב חודשי" showFirstColumn="0" showLastColumn="0" showRowStripes="0" showColumnStripes="0"/>
  <extLst>
    <ext xmlns:x14="http://schemas.microsoft.com/office/spreadsheetml/2009/9/main" uri="{504A1905-F514-4f6f-8877-14C23A59335A}">
      <x14:table altTextSummary="5 פריטי ההוצאות התפעוליות המובילים, סכומים, אחוזי הוצאות והפחתה של 15% מתעדכנים באופן אוטומטי בטבלה זו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הכנסות" displayName="הכנסות" ref="B4:F8" totalsRowCount="1" headerRowDxfId="40" dataDxfId="39" totalsRowDxfId="38">
  <autoFilter ref="B4:F7" xr:uid="{00000000-0009-0000-0100-000003000000}"/>
  <tableColumns count="5">
    <tableColumn id="1" xr3:uid="{00000000-0010-0000-0200-000001000000}" name="הכנסה" totalsRowLabel="סה&quot;כ הכנסות" dataDxfId="37" totalsRowDxfId="36"/>
    <tableColumn id="2" xr3:uid="{00000000-0010-0000-0200-000002000000}" name="משוער" totalsRowFunction="sum" dataDxfId="35" totalsRowDxfId="34" dataCellStyle="Comma"/>
    <tableColumn id="3" xr3:uid="{00000000-0010-0000-0200-000003000000}" name="בפועל" totalsRowFunction="sum" dataDxfId="33" totalsRowDxfId="32" dataCellStyle="Comma"/>
    <tableColumn id="5" xr3:uid="{00000000-0010-0000-0200-000005000000}" name="5 הסכומים המובילים" dataDxfId="31" totalsRowDxfId="30" dataCellStyle="Comma">
      <calculatedColumnFormula>הכנסות[[#This Row],[בפועל]]+(10^-6)*ROW(הכנסות[[#This Row],[בפועל]])</calculatedColumnFormula>
    </tableColumn>
    <tableColumn id="4" xr3:uid="{00000000-0010-0000-0200-000004000000}" name="הפרש" totalsRowFunction="sum" dataDxfId="29" totalsRowDxfId="28" dataCellStyle="Comma">
      <calculatedColumnFormula>הכנסות[[#This Row],[בפועל]]-הכנסות[[#This Row],[משוער]]</calculatedColumnFormula>
    </tableColumn>
  </tableColumns>
  <tableStyleInfo name="תקציב חודשי" showFirstColumn="0" showLastColumn="1" showRowStripes="0" showColumnStripes="0"/>
  <extLst>
    <ext xmlns:x14="http://schemas.microsoft.com/office/spreadsheetml/2009/9/main" uri="{504A1905-F514-4f6f-8877-14C23A59335A}">
      <x14:table altTextSummary="הזן הכנסות חודשיות, ערכים משוערים וערכים בפועל בטבלה זו. ההפרש מחושב באופן אוטומטי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הוצאות_כוח_אדם" displayName="הוצאות_כוח_אדם" ref="B4:F8" totalsRowCount="1" headerRowDxfId="26" dataDxfId="25" totalsRowDxfId="24">
  <tableColumns count="5">
    <tableColumn id="1" xr3:uid="{00000000-0010-0000-0300-000001000000}" name="הוצאות כוח אדם" totalsRowLabel="הוצאות כוח אדם כוללות" dataDxfId="23" totalsRowDxfId="22"/>
    <tableColumn id="2" xr3:uid="{00000000-0010-0000-0300-000002000000}" name="משוער" totalsRowFunction="sum" dataDxfId="21" totalsRowDxfId="20" dataCellStyle="Comma"/>
    <tableColumn id="3" xr3:uid="{00000000-0010-0000-0300-000003000000}" name="בפועל" totalsRowFunction="sum" dataDxfId="19" totalsRowDxfId="18" dataCellStyle="Comma"/>
    <tableColumn id="4" xr3:uid="{00000000-0010-0000-0300-000004000000}" name="5 הסכומים המובילים" dataDxfId="17" totalsRowDxfId="16" dataCellStyle="Comma">
      <calculatedColumnFormula>הוצאות_כוח_אדם[[#This Row],[בפועל]]+(10^-6)*ROW(הוצאות_כוח_אדם[[#This Row],[בפועל]])</calculatedColumnFormula>
    </tableColumn>
    <tableColumn id="5" xr3:uid="{00000000-0010-0000-0300-000005000000}" name="הפרש" totalsRowFunction="sum" dataDxfId="15" totalsRowDxfId="14" dataCellStyle="Comma">
      <calculatedColumnFormula>הוצאות_כוח_אדם[[#This Row],[משוער]]-הוצאות_כוח_אדם[[#This Row],[בפועל]]</calculatedColumnFormula>
    </tableColumn>
  </tableColumns>
  <tableStyleInfo name="תקציב חודשי" showFirstColumn="0" showLastColumn="1" showRowStripes="0" showColumnStripes="0"/>
  <extLst>
    <ext xmlns:x14="http://schemas.microsoft.com/office/spreadsheetml/2009/9/main" uri="{504A1905-F514-4f6f-8877-14C23A59335A}">
      <x14:table altTextSummary="הזן הוצאות כוח אדם, ערכים משוערים וערכים בפועל בטבלה זו. ההפרש מחושב באופן אוטומטי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OperatingExpenses" displayName="OperatingExpenses" ref="B4:F25" totalsRowCount="1" headerRowDxfId="12" dataDxfId="11" totalsRowDxfId="10">
  <autoFilter ref="B4:F24" xr:uid="{00000000-0009-0000-0100-000009000000}"/>
  <sortState xmlns:xlrd2="http://schemas.microsoft.com/office/spreadsheetml/2017/richdata2" ref="B12:F32">
    <sortCondition ref="B16:B37"/>
  </sortState>
  <tableColumns count="5">
    <tableColumn id="1" xr3:uid="{00000000-0010-0000-0400-000001000000}" name="הוצאות תפעוליות" totalsRowLabel="סה&quot;כ הוצאות תפעוליות" dataDxfId="9" totalsRowDxfId="8"/>
    <tableColumn id="2" xr3:uid="{00000000-0010-0000-0400-000002000000}" name="משוער" totalsRowFunction="sum" dataDxfId="7" totalsRowDxfId="6" dataCellStyle="Comma"/>
    <tableColumn id="3" xr3:uid="{00000000-0010-0000-0400-000003000000}" name="בפועל" totalsRowFunction="sum" dataDxfId="5" totalsRowDxfId="4" dataCellStyle="Comma"/>
    <tableColumn id="5" xr3:uid="{00000000-0010-0000-0400-000005000000}" name="5 הסכומים המובילים" dataDxfId="3" totalsRowDxfId="2" dataCellStyle="Comma">
      <calculatedColumnFormula>OperatingExpenses[[#This Row],[בפועל]]+(10^-6)*ROW(OperatingExpenses[[#This Row],[בפועל]])</calculatedColumnFormula>
    </tableColumn>
    <tableColumn id="4" xr3:uid="{00000000-0010-0000-0400-000004000000}" name="הפרש" totalsRowFunction="sum" dataDxfId="1" totalsRowDxfId="0" dataCellStyle="Comma">
      <calculatedColumnFormula>OperatingExpenses[[#This Row],[משוער]]-OperatingExpenses[[#This Row],[בפועל]]</calculatedColumnFormula>
    </tableColumn>
  </tableColumns>
  <tableStyleInfo name="תקציב חודשי" showFirstColumn="0" showLastColumn="1" showRowStripes="0" showColumnStripes="0"/>
  <extLst>
    <ext xmlns:x14="http://schemas.microsoft.com/office/spreadsheetml/2009/9/main" uri="{504A1905-F514-4f6f-8877-14C23A59335A}">
      <x14:table altTextSummary="הזן הוצאות תפעוליות, ערכים משוערים וערכים בפועל בטבלה זו. ההפרש מחושב באופן אוטומטי"/>
    </ext>
  </extLst>
</table>
</file>

<file path=xl/theme/theme1.xml><?xml version="1.0" encoding="utf-8"?>
<a:theme xmlns:a="http://schemas.openxmlformats.org/drawingml/2006/main" name="Thatch">
  <a:themeElements>
    <a:clrScheme name="Small Business Budget">
      <a:dk1>
        <a:sysClr val="windowText" lastClr="000000"/>
      </a:dk1>
      <a:lt1>
        <a:sysClr val="window" lastClr="FFFFFF"/>
      </a:lt1>
      <a:dk2>
        <a:srgbClr val="355A61"/>
      </a:dk2>
      <a:lt2>
        <a:srgbClr val="DBE3E9"/>
      </a:lt2>
      <a:accent1>
        <a:srgbClr val="62799E"/>
      </a:accent1>
      <a:accent2>
        <a:srgbClr val="B3C035"/>
      </a:accent2>
      <a:accent3>
        <a:srgbClr val="908F74"/>
      </a:accent3>
      <a:accent4>
        <a:srgbClr val="7EA67F"/>
      </a:accent4>
      <a:accent5>
        <a:srgbClr val="5588A5"/>
      </a:accent5>
      <a:accent6>
        <a:srgbClr val="559592"/>
      </a:accent6>
      <a:hlink>
        <a:srgbClr val="66AACD"/>
      </a:hlink>
      <a:folHlink>
        <a:srgbClr val="809DB3"/>
      </a:folHlink>
    </a:clrScheme>
    <a:fontScheme name="Small Business Budget">
      <a:majorFont>
        <a:latin typeface="Gill Sans MT"/>
        <a:ea typeface=""/>
        <a:cs typeface=""/>
      </a:majorFont>
      <a:minorFont>
        <a:latin typeface="Gill Sans MT"/>
        <a:ea typeface=""/>
        <a:cs typeface=""/>
      </a:minorFont>
    </a:fontScheme>
    <a:fmtScheme name="Thatch">
      <a:fillStyleLst>
        <a:solidFill>
          <a:schemeClr val="phClr"/>
        </a:solidFill>
        <a:gradFill rotWithShape="1">
          <a:gsLst>
            <a:gs pos="0">
              <a:schemeClr val="phClr">
                <a:tint val="79000"/>
                <a:satMod val="180000"/>
              </a:schemeClr>
            </a:gs>
            <a:gs pos="65000">
              <a:schemeClr val="phClr">
                <a:tint val="52000"/>
                <a:satMod val="250000"/>
              </a:schemeClr>
            </a:gs>
            <a:gs pos="100000">
              <a:schemeClr val="phClr">
                <a:tint val="29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brightRoom" dir="t">
              <a:rot lat="0" lon="0" rev="8700000"/>
            </a:lightRig>
          </a:scene3d>
          <a:sp3d contourW="12700" prstMaterial="dkEdge">
            <a:bevelT w="0" h="0" prst="relaxedInset"/>
            <a:contourClr>
              <a:schemeClr val="phClr">
                <a:shade val="65000"/>
                <a:satMod val="15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13200000"/>
            </a:lightRig>
          </a:scene3d>
          <a:sp3d prstMaterial="dkEdge">
            <a:bevelT w="63500" h="508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hade val="95000"/>
                <a:satMod val="200000"/>
              </a:schemeClr>
            </a:gs>
            <a:gs pos="53000">
              <a:schemeClr val="phClr">
                <a:shade val="60000"/>
                <a:satMod val="220000"/>
              </a:schemeClr>
            </a:gs>
            <a:gs pos="100000">
              <a:schemeClr val="phClr">
                <a:shade val="45000"/>
                <a:satMod val="22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3000"/>
                <a:shade val="97000"/>
                <a:satMod val="230000"/>
              </a:schemeClr>
            </a:gs>
            <a:gs pos="100000">
              <a:schemeClr val="phClr">
                <a:shade val="35000"/>
                <a:satMod val="250000"/>
              </a:schemeClr>
            </a:gs>
          </a:gsLst>
          <a:path path="circle">
            <a:fillToRect l="15000" t="50000" r="85000" b="6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6" tint="0.79998168889431442"/>
    <pageSetUpPr autoPageBreaks="0" fitToPage="1"/>
  </sheetPr>
  <dimension ref="A1:N17"/>
  <sheetViews>
    <sheetView showGridLines="0" rightToLeft="1" tabSelected="1" zoomScaleNormal="100" workbookViewId="0">
      <selection activeCell="B4" sqref="B4:E7"/>
    </sheetView>
  </sheetViews>
  <sheetFormatPr defaultColWidth="8.8984375" defaultRowHeight="16.5" customHeight="1" x14ac:dyDescent="0.25"/>
  <cols>
    <col min="1" max="1" width="4" style="22" customWidth="1"/>
    <col min="2" max="2" width="29.09765625" style="22" customWidth="1"/>
    <col min="3" max="5" width="18.8984375" style="22" customWidth="1"/>
    <col min="6" max="6" width="4" style="22" customWidth="1"/>
    <col min="7" max="7" width="4" customWidth="1"/>
    <col min="14" max="15" width="10.59765625" customWidth="1"/>
  </cols>
  <sheetData>
    <row r="1" spans="1:14" ht="31.5" customHeight="1" x14ac:dyDescent="0.35">
      <c r="A1" s="17"/>
      <c r="B1" s="39" t="s">
        <v>0</v>
      </c>
      <c r="C1" s="39"/>
      <c r="D1" s="39"/>
      <c r="E1" s="19"/>
      <c r="F1"/>
    </row>
    <row r="2" spans="1:14" ht="42" customHeight="1" x14ac:dyDescent="0.65">
      <c r="A2" s="17"/>
      <c r="B2" s="38" t="s">
        <v>1</v>
      </c>
      <c r="C2" s="38"/>
      <c r="D2" s="38"/>
      <c r="E2" s="37" t="s">
        <v>12</v>
      </c>
      <c r="F2" s="37"/>
    </row>
    <row r="3" spans="1:14" ht="15" customHeight="1" x14ac:dyDescent="0.25">
      <c r="A3" s="21"/>
      <c r="B3" s="21"/>
      <c r="C3" s="21"/>
      <c r="D3" s="21"/>
      <c r="E3" s="21"/>
    </row>
    <row r="4" spans="1:14" s="27" customFormat="1" ht="21.75" customHeight="1" x14ac:dyDescent="0.25">
      <c r="A4" s="23"/>
      <c r="B4" s="24" t="s">
        <v>2</v>
      </c>
      <c r="C4" s="25" t="s">
        <v>8</v>
      </c>
      <c r="D4" s="25" t="s">
        <v>10</v>
      </c>
      <c r="E4" s="25" t="s">
        <v>13</v>
      </c>
      <c r="F4" s="26"/>
    </row>
    <row r="5" spans="1:14" ht="13.8" x14ac:dyDescent="0.25">
      <c r="A5" s="21"/>
      <c r="B5" s="19" t="s">
        <v>3</v>
      </c>
      <c r="C5" s="28">
        <f>הכנסות[[#Totals],[משוער]]</f>
        <v>63300</v>
      </c>
      <c r="D5" s="28">
        <f>הכנסות[[#Totals],[בפועל]]</f>
        <v>57450</v>
      </c>
      <c r="E5" s="16">
        <f>סכומים_כוללים[[#This Row],[משוער]]-סכומים_כוללים[[#This Row],[בפועל]]</f>
        <v>5850</v>
      </c>
    </row>
    <row r="6" spans="1:14" ht="13.8" x14ac:dyDescent="0.25">
      <c r="A6" s="21"/>
      <c r="B6" s="19" t="s">
        <v>4</v>
      </c>
      <c r="C6" s="28">
        <f>OperatingExpenses[[#Totals],[משוער]]+הוצאות_כוח_אדם[[#Totals],[משוער]]</f>
        <v>54500</v>
      </c>
      <c r="D6" s="28">
        <f>OperatingExpenses[[#Totals],[בפועל]]+הוצאות_כוח_אדם[[#Totals],[בפועל]]</f>
        <v>49630</v>
      </c>
      <c r="E6" s="1">
        <f>סכומים_כוללים[[#This Row],[משוער]]-סכומים_כוללים[[#This Row],[בפועל]]</f>
        <v>4870</v>
      </c>
    </row>
    <row r="7" spans="1:14" ht="13.8" x14ac:dyDescent="0.25">
      <c r="A7" s="21"/>
      <c r="B7" s="19" t="s">
        <v>5</v>
      </c>
      <c r="C7" s="29">
        <f>C5-C6</f>
        <v>8800</v>
      </c>
      <c r="D7" s="29">
        <f>D5-D6</f>
        <v>7820</v>
      </c>
      <c r="E7" s="29">
        <f>סכומים_כוללים[[#Totals],[בפועל]]-סכומים_כוללים[[#Totals],[משוער]]</f>
        <v>-980</v>
      </c>
    </row>
    <row r="8" spans="1:14" ht="16.5" customHeight="1" x14ac:dyDescent="0.25">
      <c r="A8" s="21"/>
      <c r="B8" s="21"/>
      <c r="C8" s="21"/>
      <c r="D8" s="21"/>
      <c r="E8" s="21"/>
    </row>
    <row r="9" spans="1:14" ht="335.4" customHeight="1" x14ac:dyDescent="0.25">
      <c r="A9" s="19"/>
      <c r="B9" s="2"/>
      <c r="C9" s="3"/>
      <c r="D9" s="3"/>
      <c r="E9" s="3"/>
      <c r="F9"/>
      <c r="N9" s="30"/>
    </row>
    <row r="10" spans="1:14" ht="16.5" customHeight="1" x14ac:dyDescent="0.25">
      <c r="A10" s="21"/>
      <c r="B10" s="31" t="s">
        <v>6</v>
      </c>
      <c r="C10" s="4"/>
      <c r="D10" s="4"/>
      <c r="E10" s="4"/>
    </row>
    <row r="11" spans="1:14" ht="21.75" customHeight="1" x14ac:dyDescent="0.25">
      <c r="A11" s="21"/>
      <c r="B11" s="24" t="s">
        <v>7</v>
      </c>
      <c r="C11" s="25" t="s">
        <v>9</v>
      </c>
      <c r="D11" s="25" t="s">
        <v>11</v>
      </c>
      <c r="E11" s="25" t="s">
        <v>14</v>
      </c>
    </row>
    <row r="12" spans="1:14" ht="13.8" x14ac:dyDescent="0.25">
      <c r="A12" s="21"/>
      <c r="B12" s="19" t="str">
        <f>INDEX(OperatingExpenses[],MATCH(_5_הוצאות_מובילות[[#This Row],[סכום]],OperatingExpenses[5 הסכומים המובילים],0),1)</f>
        <v>תחזוקה ותיקונים</v>
      </c>
      <c r="C12" s="28">
        <f>LARGE(OperatingExpenses[5 הסכומים המובילים],1)</f>
        <v>4600.0000140000002</v>
      </c>
      <c r="D12" s="32">
        <f>_5_הוצאות_מובילות[[#This Row],[סכום]]/$D$6</f>
        <v>9.2685875760628658E-2</v>
      </c>
      <c r="E12" s="28">
        <f>_5_הוצאות_מובילות[[#This Row],[סכום]]*0.15</f>
        <v>690.00000209999996</v>
      </c>
    </row>
    <row r="13" spans="1:14" ht="13.8" x14ac:dyDescent="0.25">
      <c r="A13" s="21"/>
      <c r="B13" s="19" t="str">
        <f>INDEX(OperatingExpenses[],MATCH(_5_הוצאות_מובילות[[#This Row],[סכום]],OperatingExpenses[5 הסכומים המובילים],0),1)</f>
        <v>ציוד</v>
      </c>
      <c r="C13" s="28">
        <f>LARGE(OperatingExpenses[5 הסכומים המובילים],2)</f>
        <v>4500.0000200000004</v>
      </c>
      <c r="D13" s="32">
        <f>_5_הוצאות_מובילות[[#This Row],[סכום]]/$D$6</f>
        <v>9.0670965545033261E-2</v>
      </c>
      <c r="E13" s="28">
        <f>_5_הוצאות_מובילות[[#This Row],[סכום]]*0.15</f>
        <v>675.00000299999999</v>
      </c>
    </row>
    <row r="14" spans="1:14" ht="13.8" x14ac:dyDescent="0.25">
      <c r="A14" s="21"/>
      <c r="B14" s="19" t="str">
        <f>INDEX(OperatingExpenses[],MATCH(_5_הוצאות_מובילות[[#This Row],[סכום]],OperatingExpenses[5 הסכומים המובילים],0),1)</f>
        <v>שכירות או משכנתה</v>
      </c>
      <c r="C14" s="28">
        <f>LARGE(OperatingExpenses[5 הסכומים המובילים],3)</f>
        <v>4500.0000170000003</v>
      </c>
      <c r="D14" s="32">
        <f>_5_הוצאות_מובילות[[#This Row],[סכום]]/$D$6</f>
        <v>9.0670965484585947E-2</v>
      </c>
      <c r="E14" s="28">
        <f>_5_הוצאות_מובילות[[#This Row],[סכום]]*0.15</f>
        <v>675.00000254999998</v>
      </c>
    </row>
    <row r="15" spans="1:14" ht="13.8" x14ac:dyDescent="0.25">
      <c r="A15" s="21"/>
      <c r="B15" s="19" t="str">
        <f>INDEX(OperatingExpenses[],MATCH(_5_הוצאות_מובילות[[#This Row],[סכום]],OperatingExpenses[5 הסכומים המובילים],0),1)</f>
        <v>מסים</v>
      </c>
      <c r="C15" s="28">
        <f>LARGE(OperatingExpenses[5 הסכומים המובילים],4)</f>
        <v>3200.0000209999998</v>
      </c>
      <c r="D15" s="32">
        <f>_5_הוצאות_מובילות[[#This Row],[סכום]]/$D$6</f>
        <v>6.4477131190812012E-2</v>
      </c>
      <c r="E15" s="28">
        <f>_5_הוצאות_מובילות[[#This Row],[סכום]]*0.15</f>
        <v>480.00000314999994</v>
      </c>
    </row>
    <row r="16" spans="1:14" ht="13.8" x14ac:dyDescent="0.25">
      <c r="A16" s="21"/>
      <c r="B16" s="19" t="str">
        <f>INDEX(OperatingExpenses[],MATCH(_5_הוצאות_מובילות[[#This Row],[סכום]],OperatingExpenses[5 הסכומים המובילים],0),1)</f>
        <v>פרסום</v>
      </c>
      <c r="C16" s="28">
        <f>LARGE(OperatingExpenses[5 הסכומים המובילים],5)</f>
        <v>2500.0000049999999</v>
      </c>
      <c r="D16" s="32">
        <f>_5_הוצאות_מובילות[[#This Row],[סכום]]/$D$6</f>
        <v>5.037275851299617E-2</v>
      </c>
      <c r="E16" s="28">
        <f>_5_הוצאות_מובילות[[#This Row],[סכום]]*0.15</f>
        <v>375.00000074999997</v>
      </c>
    </row>
    <row r="17" spans="1:5" ht="13.8" x14ac:dyDescent="0.25">
      <c r="A17" s="21"/>
      <c r="B17" s="19" t="s">
        <v>48</v>
      </c>
      <c r="C17" s="1">
        <f>SUBTOTAL(109,_5_הוצאות_מובילות[סכום])</f>
        <v>19300.000077000004</v>
      </c>
      <c r="D17" s="36">
        <f>SUBTOTAL(109,_5_הוצאות_מובילות[% מההוצאות])</f>
        <v>0.38887769649405601</v>
      </c>
      <c r="E17" s="1">
        <f>SUBTOTAL(109,_5_הוצאות_מובילות[הפחתה של 15%])</f>
        <v>2895.0000115499997</v>
      </c>
    </row>
  </sheetData>
  <sheetProtection insertColumns="0" insertRows="0" deleteColumns="0" deleteRows="0" selectLockedCells="1" autoFilter="0"/>
  <mergeCells count="3">
    <mergeCell ref="E2:F2"/>
    <mergeCell ref="B2:D2"/>
    <mergeCell ref="B1:D1"/>
  </mergeCells>
  <conditionalFormatting sqref="C5:E8 C10:E65">
    <cfRule type="cellIs" dxfId="65" priority="2" operator="lessThan">
      <formula>0</formula>
    </cfRule>
  </conditionalFormatting>
  <conditionalFormatting sqref="D12:E17">
    <cfRule type="cellIs" dxfId="64" priority="1" operator="lessThan">
      <formula>0</formula>
    </cfRule>
  </conditionalFormatting>
  <dataValidations count="21">
    <dataValidation type="custom" allowBlank="1" showInputMessage="1" showErrorMessage="1" errorTitle="התראה" error="תא זה מאוכלס באופן אוטומטי, ואין להחליף אותו. החלפה של תא זה תעצור את החישובים בגליון עבודה זה." sqref="D13 D15:D16 C5 D5" xr:uid="{00000000-0002-0000-0000-000000000000}">
      <formula1>LEN(C5)=""</formula1>
    </dataValidation>
    <dataValidation type="custom" allowBlank="1" showInputMessage="1" showErrorMessage="1" errorTitle="התראה" error="תא זה מאוכלס באופן אוטומטי, ואין להחליף אותו. החלפה של תא זה תעצור את החישובים בגליון עבודה זה." sqref="E14:E16" xr:uid="{00000000-0002-0000-0000-000001000000}">
      <formula1>LEN(#REF!)=""</formula1>
    </dataValidation>
    <dataValidation type="custom" allowBlank="1" showInputMessage="1" showErrorMessage="1" errorTitle="התראה" error="תא זה מאוכלס באופן אוטומטי, ואין להחליף אותו. החלפה של תא זה תעצור את החישובים בגליון עבודה זה." sqref="C12:E12 C13:C16" xr:uid="{00000000-0002-0000-0000-000002000000}">
      <formula1>LEN(C12:C17)=""</formula1>
    </dataValidation>
    <dataValidation type="custom" allowBlank="1" showInputMessage="1" showErrorMessage="1" errorTitle="התראה" error="תא זה מאוכלס באופן אוטומטי, ואין להחליף אותו. החלפה של תא זה תעצור את החישובים בגליון עבודה זה." sqref="D14" xr:uid="{00000000-0002-0000-0000-000004000000}">
      <formula1>LEN(D13:D17)=""</formula1>
    </dataValidation>
    <dataValidation type="custom" allowBlank="1" showInputMessage="1" showErrorMessage="1" errorTitle="התראה" error="תא זה מאוכלס באופן אוטומטי, ואין להחליף אותו. החלפה של תא זה תעצור את החישובים בגליון עבודה זה." sqref="E13" xr:uid="{00000000-0002-0000-0000-000005000000}">
      <formula1>LEN(E13:E17)=""</formula1>
    </dataValidation>
    <dataValidation allowBlank="1" showInputMessage="1" showErrorMessage="1" prompt="צור תקציב עסקי חודשי בחוברת עבודה זו. 'מבט כולל' נמצא בגליון עבודה זה. הזן פרטי הכנסה ב'הכנסות חודשיות', 'כוח אדם' ו'הוצאות תפעוליות' בגליונות העבודה בהתאמה" sqref="A1" xr:uid="{00000000-0002-0000-0000-000006000000}"/>
    <dataValidation allowBlank="1" showInputMessage="1" showErrorMessage="1" prompt="הזן את שם החברה בתא זה" sqref="B1" xr:uid="{00000000-0002-0000-0000-000007000000}"/>
    <dataValidation allowBlank="1" showInputMessage="1" showErrorMessage="1" prompt="הזן תאריך בתא זה. התרשים 'מבט כולל על התקציב' מופיע בתא B9" sqref="E2:F2" xr:uid="{00000000-0002-0000-0000-000008000000}"/>
    <dataValidation allowBlank="1" showInputMessage="1" showErrorMessage="1" prompt="סכומי תקציב כוללים עבור הכנסות והוצאות, משוערות ובפועל, מחושבים באופן אוטומטי מהסכומים המוזנים בגליונות עבודה אחרים. היתרה וההפרש מותאמים באופן אוטומטי" sqref="B4" xr:uid="{00000000-0002-0000-0000-000009000000}"/>
    <dataValidation allowBlank="1" showInputMessage="1" showErrorMessage="1" prompt="הסכומים המשוערים מחושבים באופן אוטומטי בעמודה זו תחת כותרת זו" sqref="C4" xr:uid="{00000000-0002-0000-0000-00000A000000}"/>
    <dataValidation allowBlank="1" showInputMessage="1" showErrorMessage="1" prompt="הסכומים בפועל מחושבים באופן אוטומטי בעמודה זו תחת כותרת זו" sqref="D4" xr:uid="{00000000-0002-0000-0000-00000B000000}"/>
    <dataValidation allowBlank="1" showInputMessage="1" showErrorMessage="1" prompt="ההפרש בין הסכומים המשוערים לסכומים בפועל מחושב באופן אוטומטי בעמודה זו תחת כותרת זו" sqref="E4" xr:uid="{00000000-0002-0000-0000-00000C000000}"/>
    <dataValidation allowBlank="1" showInputMessage="1" showErrorMessage="1" prompt="5 ההוצאות התפעוליות המובילות מתעדכנות באופן אוטומטי בטבלה שמתחת" sqref="B10" xr:uid="{00000000-0002-0000-0000-00000D000000}"/>
    <dataValidation allowBlank="1" showInputMessage="1" showErrorMessage="1" prompt="5 פריטי ההוצאות המובילים מתעדכנים באופן אוטומטי בעמודה זו תחת כותרת זו" sqref="B11" xr:uid="{00000000-0002-0000-0000-00000E000000}"/>
    <dataValidation allowBlank="1" showInputMessage="1" showErrorMessage="1" prompt="הסכום מתעדכן באופן אוטומטי בעמודה זו תחת כותרת זו" sqref="C11" xr:uid="{00000000-0002-0000-0000-00000F000000}"/>
    <dataValidation allowBlank="1" showInputMessage="1" showErrorMessage="1" prompt="אחוז ההוצאות מחושב באופן אוטומטי בעמודה זו תחת כותרת זו" sqref="D11" xr:uid="{00000000-0002-0000-0000-000010000000}"/>
    <dataValidation allowBlank="1" showInputMessage="1" showErrorMessage="1" prompt="הפחתה של 15 אחוזים מחושבת באופן אוטומטי בעמודה זו תחת כותרת זו" sqref="E11" xr:uid="{00000000-0002-0000-0000-000011000000}"/>
    <dataValidation allowBlank="1" showInputMessage="1" showErrorMessage="1" prompt="הכותרת של גיליון עבודה זה מופיעה בתא זה. הזן תאריך בתא משמאל. סכומי התקציב מחושבים באופן אוטומטי בטבלה 'סכומים' החל מתא B4" sqref="B2:D2" xr:uid="{00000000-0002-0000-0000-000012000000}"/>
    <dataValidation allowBlank="1" showInputMessage="1" showErrorMessage="1" prompt="תרשים של 'מבט כולל על תקציב' נמצא בתא זה. 5 ההוצאות התפעוליות המובילות מתעדכנות באופן אוטומטי בטבלה '5 הוצאות מובילות', להלן." sqref="B9" xr:uid="{6D8844C3-D2C4-41A8-9632-7791388B6264}"/>
    <dataValidation type="custom" allowBlank="1" showInputMessage="1" showErrorMessage="1" error="תא זה מאוכלס באופן אוטומטי, ואין להחליף אותו. החלפה של תא זה תעצור את החישובים בגליון עבודה זה." sqref="C6:E6" xr:uid="{AEE94A3D-3761-443E-894C-1656A6255122}">
      <formula1>LEN(C6)=""</formula1>
    </dataValidation>
    <dataValidation type="custom" allowBlank="1" showInputMessage="1" showErrorMessage="1" error="תא זה מאוכלס באופן אוטומטי, ואין להחליף אותו. החלפה של תא זה תעצור את החישובים בגליון עבודה זה." sqref="E5" xr:uid="{5D115F7C-1BF1-45AE-B080-52475BC0E5C1}">
      <formula1>LEN(C5)=""</formula1>
    </dataValidation>
  </dataValidations>
  <printOptions horizontalCentered="1"/>
  <pageMargins left="0.25" right="0.25" top="0.25" bottom="0.25" header="0" footer="0"/>
  <pageSetup paperSize="9" fitToHeight="0" orientation="portrait" r:id="rId1"/>
  <headerFooter differentFirst="1">
    <oddFooter>Page &amp;P of &amp;N</oddFooter>
  </headerFooter>
  <ignoredErrors>
    <ignoredError sqref="D13:E16 D12:E12 C5:D5 C6:E6 E5" listDataValidation="1"/>
    <ignoredError sqref="C12:C16" listDataValidation="1" calculatedColumn="1"/>
    <ignoredError sqref="B12:B16" calculatedColumn="1"/>
  </ignoredError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39997558519241921"/>
    <pageSetUpPr autoPageBreaks="0" fitToPage="1"/>
  </sheetPr>
  <dimension ref="A1:G8"/>
  <sheetViews>
    <sheetView showGridLines="0" rightToLeft="1" zoomScaleNormal="100" workbookViewId="0"/>
  </sheetViews>
  <sheetFormatPr defaultColWidth="8.8984375" defaultRowHeight="30" customHeight="1" x14ac:dyDescent="0.25"/>
  <cols>
    <col min="1" max="1" width="4" style="34" customWidth="1"/>
    <col min="2" max="2" width="29.09765625" style="34" customWidth="1"/>
    <col min="3" max="3" width="18.8984375" style="34" customWidth="1"/>
    <col min="4" max="4" width="18.796875" style="34" customWidth="1"/>
    <col min="5" max="5" width="25.8984375" style="34" hidden="1" customWidth="1"/>
    <col min="6" max="6" width="18.8984375" style="34" customWidth="1"/>
    <col min="7" max="7" width="4" style="34" customWidth="1"/>
    <col min="8" max="8" width="4" customWidth="1"/>
  </cols>
  <sheetData>
    <row r="1" spans="1:7" ht="31.5" customHeight="1" x14ac:dyDescent="0.35">
      <c r="A1" s="17"/>
      <c r="B1" s="18" t="str">
        <f>שם_החברה</f>
        <v>שם החברה</v>
      </c>
      <c r="C1" s="5"/>
      <c r="D1" s="5"/>
      <c r="E1" s="5"/>
      <c r="F1" s="5"/>
      <c r="G1" s="6"/>
    </row>
    <row r="2" spans="1:7" ht="42" customHeight="1" x14ac:dyDescent="0.65">
      <c r="A2" s="17"/>
      <c r="B2" s="20" t="str">
        <f>BUDGET_Title</f>
        <v>תקציב חודשי</v>
      </c>
      <c r="C2" s="7"/>
      <c r="D2" s="7"/>
      <c r="E2" s="7"/>
      <c r="F2" s="7"/>
      <c r="G2" s="8"/>
    </row>
    <row r="3" spans="1:7" ht="15" customHeight="1" x14ac:dyDescent="0.25">
      <c r="A3" s="33"/>
      <c r="B3" s="33"/>
      <c r="C3" s="33"/>
      <c r="D3" s="33"/>
      <c r="E3" s="33"/>
      <c r="F3" s="33"/>
      <c r="G3" s="9"/>
    </row>
    <row r="4" spans="1:7" s="27" customFormat="1" ht="30" customHeight="1" x14ac:dyDescent="0.25">
      <c r="A4" s="35"/>
      <c r="B4" s="24" t="s">
        <v>15</v>
      </c>
      <c r="C4" s="25" t="s">
        <v>8</v>
      </c>
      <c r="D4" s="25" t="s">
        <v>10</v>
      </c>
      <c r="E4" s="24" t="s">
        <v>20</v>
      </c>
      <c r="F4" s="25" t="s">
        <v>13</v>
      </c>
      <c r="G4" s="10"/>
    </row>
    <row r="5" spans="1:7" ht="30" customHeight="1" x14ac:dyDescent="0.25">
      <c r="A5" s="33"/>
      <c r="B5" s="19" t="s">
        <v>16</v>
      </c>
      <c r="C5" s="28">
        <v>60000</v>
      </c>
      <c r="D5" s="28">
        <v>54000</v>
      </c>
      <c r="E5" s="1">
        <f>הכנסות[[#This Row],[בפועל]]+(10^-6)*ROW(הכנסות[[#This Row],[בפועל]])</f>
        <v>54000.000005000002</v>
      </c>
      <c r="F5" s="1">
        <f>הכנסות[[#This Row],[בפועל]]-הכנסות[[#This Row],[משוער]]</f>
        <v>-6000</v>
      </c>
      <c r="G5" s="11"/>
    </row>
    <row r="6" spans="1:7" ht="30" customHeight="1" x14ac:dyDescent="0.25">
      <c r="A6" s="33"/>
      <c r="B6" s="19" t="s">
        <v>17</v>
      </c>
      <c r="C6" s="28">
        <v>3000</v>
      </c>
      <c r="D6" s="28">
        <v>3000</v>
      </c>
      <c r="E6" s="1">
        <f>הכנסות[[#This Row],[בפועל]]+(10^-6)*ROW(הכנסות[[#This Row],[בפועל]])</f>
        <v>3000.0000060000002</v>
      </c>
      <c r="F6" s="1">
        <f>הכנסות[[#This Row],[בפועל]]-הכנסות[[#This Row],[משוער]]</f>
        <v>0</v>
      </c>
      <c r="G6" s="11"/>
    </row>
    <row r="7" spans="1:7" ht="30" customHeight="1" x14ac:dyDescent="0.25">
      <c r="A7" s="33"/>
      <c r="B7" s="19" t="s">
        <v>18</v>
      </c>
      <c r="C7" s="28">
        <v>300</v>
      </c>
      <c r="D7" s="28">
        <v>450</v>
      </c>
      <c r="E7" s="1">
        <f>הכנסות[[#This Row],[בפועל]]+(10^-6)*ROW(הכנסות[[#This Row],[בפועל]])</f>
        <v>450.00000699999998</v>
      </c>
      <c r="F7" s="1">
        <f>הכנסות[[#This Row],[בפועל]]-הכנסות[[#This Row],[משוער]]</f>
        <v>150</v>
      </c>
      <c r="G7" s="11"/>
    </row>
    <row r="8" spans="1:7" ht="30" customHeight="1" x14ac:dyDescent="0.25">
      <c r="A8" s="33"/>
      <c r="B8" s="19" t="s">
        <v>19</v>
      </c>
      <c r="C8" s="1">
        <f>SUBTOTAL(109,הכנסות[משוער])</f>
        <v>63300</v>
      </c>
      <c r="D8" s="1">
        <f>SUBTOTAL(109,הכנסות[בפועל])</f>
        <v>57450</v>
      </c>
      <c r="E8" s="1"/>
      <c r="F8" s="1">
        <f>SUBTOTAL(109,הכנסות[הפרש])</f>
        <v>-5850</v>
      </c>
      <c r="G8" s="12"/>
    </row>
  </sheetData>
  <sheetProtection insertColumns="0" insertRows="0" deleteColumns="0" deleteRows="0" selectLockedCells="1" autoFilter="0"/>
  <dataConsolidate/>
  <conditionalFormatting sqref="F8">
    <cfRule type="cellIs" dxfId="41" priority="3" operator="lessThan">
      <formula>0</formula>
    </cfRule>
  </conditionalFormatting>
  <dataValidations count="9">
    <dataValidation type="custom" allowBlank="1" showInputMessage="1" showErrorMessage="1" errorTitle="התראה" error="תא זה מאוכלס באופן אוטומטי, ואין להחליף אותו. החלפה של תא זה תעצור את החישובים בגיליון עבודה זה." sqref="G5:G7" xr:uid="{00000000-0002-0000-0100-000000000000}">
      <formula1>LEN(G5)=""</formula1>
    </dataValidation>
    <dataValidation allowBlank="1" showInputMessage="1" showErrorMessage="1" errorTitle="התראה" error="תא זה מאוכלס באופן אוטומטי, ואין להחליף אותו. החלפה של תא זה תעצור את החישובים בגיליון עבודה זה." sqref="F5:F7" xr:uid="{00000000-0002-0000-0100-000001000000}"/>
    <dataValidation allowBlank="1" showInputMessage="1" showErrorMessage="1" prompt="הזן הכנסות חודשיות בגליון עבודה זה" sqref="A1" xr:uid="{00000000-0002-0000-0100-000002000000}"/>
    <dataValidation allowBlank="1" showInputMessage="1" showErrorMessage="1" prompt="שם החברה מתעדכן באופן אוטומטי בתא זה" sqref="B1" xr:uid="{00000000-0002-0000-0100-000003000000}"/>
    <dataValidation allowBlank="1" showInputMessage="1" showErrorMessage="1" prompt="הכותרת מתעדכנת באופן אוטומטי בתא זה. הזן פרטי הכנסה חודשית בטבלה שמתחת" sqref="B2" xr:uid="{00000000-0002-0000-0100-000004000000}"/>
    <dataValidation allowBlank="1" showInputMessage="1" showErrorMessage="1" prompt="הזן פרטי הכנסה בעמודה זו תחת כותרת זו. השתמש במסנני כותרות כדי למצוא ערכים ספציפיים" sqref="B4" xr:uid="{00000000-0002-0000-0100-000005000000}"/>
    <dataValidation allowBlank="1" showInputMessage="1" showErrorMessage="1" prompt="הזן סכום משוער בעמודה זו תחת כותרת זו" sqref="C4" xr:uid="{00000000-0002-0000-0100-000006000000}"/>
    <dataValidation allowBlank="1" showInputMessage="1" showErrorMessage="1" prompt="הזן סכום בפועל בעמודה זו תחת כותרת זו" sqref="D4" xr:uid="{00000000-0002-0000-0100-000007000000}"/>
    <dataValidation allowBlank="1" showInputMessage="1" showErrorMessage="1" prompt="ההפרש בין ההכנסה המשוערת להכנסה בפועל מחושב באופן אוטומטי בעמודה זו תחת כותרת זו" sqref="F4" xr:uid="{00000000-0002-0000-0100-000008000000}"/>
  </dataValidations>
  <printOptions horizontalCentered="1"/>
  <pageMargins left="0.25" right="0.25" top="0.25" bottom="0.25" header="0" footer="0"/>
  <pageSetup paperSize="9" fitToHeight="0" orientation="portrait" r:id="rId1"/>
  <headerFooter differentFirst="1">
    <oddFooter>Page &amp;P of &amp;N</oddFooter>
  </headerFooter>
  <ignoredErrors>
    <ignoredError sqref="B2" unlockedFormula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9B1F0385-725B-457A-9CC0-2AD50E12D260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Flags" iconId="0"/>
              <x14:cfIcon iconSet="NoIcons" iconId="0"/>
              <x14:cfIcon iconSet="NoIcons" iconId="0"/>
            </x14:iconSet>
          </x14:cfRule>
          <xm:sqref>G5:G7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  <pageSetUpPr autoPageBreaks="0" fitToPage="1"/>
  </sheetPr>
  <dimension ref="A1:G8"/>
  <sheetViews>
    <sheetView showGridLines="0" rightToLeft="1" zoomScaleNormal="100" workbookViewId="0"/>
  </sheetViews>
  <sheetFormatPr defaultColWidth="8.8984375" defaultRowHeight="30" customHeight="1" x14ac:dyDescent="0.25"/>
  <cols>
    <col min="1" max="1" width="4" style="34" customWidth="1"/>
    <col min="2" max="2" width="29.09765625" style="34" customWidth="1"/>
    <col min="3" max="3" width="18.8984375" style="34" customWidth="1"/>
    <col min="4" max="4" width="18.796875" style="34" customWidth="1"/>
    <col min="5" max="5" width="19.5" style="34" hidden="1" customWidth="1"/>
    <col min="6" max="6" width="18.8984375" style="34" customWidth="1"/>
    <col min="7" max="7" width="4" style="34" customWidth="1"/>
    <col min="8" max="8" width="4" customWidth="1"/>
  </cols>
  <sheetData>
    <row r="1" spans="1:7" ht="31.5" customHeight="1" x14ac:dyDescent="0.35">
      <c r="A1" s="17"/>
      <c r="B1" s="18" t="str">
        <f>שם_החברה</f>
        <v>שם החברה</v>
      </c>
      <c r="C1" s="5"/>
      <c r="D1" s="5"/>
      <c r="E1" s="5"/>
      <c r="F1" s="5"/>
      <c r="G1" s="6"/>
    </row>
    <row r="2" spans="1:7" ht="42" customHeight="1" x14ac:dyDescent="0.65">
      <c r="A2" s="17"/>
      <c r="B2" s="20" t="str">
        <f>BUDGET_Title</f>
        <v>תקציב חודשי</v>
      </c>
      <c r="C2" s="7"/>
      <c r="D2" s="7"/>
      <c r="E2" s="7"/>
      <c r="F2" s="7"/>
      <c r="G2" s="8"/>
    </row>
    <row r="3" spans="1:7" ht="15" customHeight="1" x14ac:dyDescent="0.25">
      <c r="A3" s="33"/>
      <c r="B3" s="33"/>
      <c r="C3" s="33"/>
      <c r="D3" s="33"/>
      <c r="E3" s="33"/>
      <c r="F3" s="33"/>
      <c r="G3" s="9"/>
    </row>
    <row r="4" spans="1:7" ht="30" customHeight="1" x14ac:dyDescent="0.25">
      <c r="A4" s="35"/>
      <c r="B4" s="24" t="s">
        <v>21</v>
      </c>
      <c r="C4" s="25" t="s">
        <v>8</v>
      </c>
      <c r="D4" s="25" t="s">
        <v>10</v>
      </c>
      <c r="E4" s="24" t="s">
        <v>20</v>
      </c>
      <c r="F4" s="25" t="s">
        <v>13</v>
      </c>
      <c r="G4" s="13"/>
    </row>
    <row r="5" spans="1:7" ht="30" customHeight="1" x14ac:dyDescent="0.25">
      <c r="A5" s="33"/>
      <c r="B5" s="19" t="s">
        <v>22</v>
      </c>
      <c r="C5" s="28">
        <v>9500</v>
      </c>
      <c r="D5" s="28">
        <v>9600</v>
      </c>
      <c r="E5" s="1">
        <f>הוצאות_כוח_אדם[[#This Row],[בפועל]]+(10^-6)*ROW(הוצאות_כוח_אדם[[#This Row],[בפועל]])</f>
        <v>9600.0000049999999</v>
      </c>
      <c r="F5" s="1">
        <f>הוצאות_כוח_אדם[[#This Row],[משוער]]-הוצאות_כוח_אדם[[#This Row],[בפועל]]</f>
        <v>-100</v>
      </c>
      <c r="G5" s="11"/>
    </row>
    <row r="6" spans="1:7" ht="30" customHeight="1" x14ac:dyDescent="0.25">
      <c r="A6" s="33"/>
      <c r="B6" s="19" t="s">
        <v>23</v>
      </c>
      <c r="C6" s="28">
        <v>4000</v>
      </c>
      <c r="D6" s="28">
        <v>0</v>
      </c>
      <c r="E6" s="1">
        <f>הוצאות_כוח_אדם[[#This Row],[בפועל]]+(10^-6)*ROW(הוצאות_כוח_אדם[[#This Row],[בפועל]])</f>
        <v>6.0000000000000002E-6</v>
      </c>
      <c r="F6" s="1">
        <f>הוצאות_כוח_אדם[[#This Row],[משוער]]-הוצאות_כוח_אדם[[#This Row],[בפועל]]</f>
        <v>4000</v>
      </c>
      <c r="G6" s="11"/>
    </row>
    <row r="7" spans="1:7" ht="30" customHeight="1" x14ac:dyDescent="0.25">
      <c r="A7" s="33"/>
      <c r="B7" s="19" t="s">
        <v>24</v>
      </c>
      <c r="C7" s="28">
        <v>5000</v>
      </c>
      <c r="D7" s="28">
        <v>4500</v>
      </c>
      <c r="E7" s="1">
        <f>הוצאות_כוח_אדם[[#This Row],[בפועל]]+(10^-6)*ROW(הוצאות_כוח_אדם[[#This Row],[בפועל]])</f>
        <v>4500.0000069999996</v>
      </c>
      <c r="F7" s="1">
        <f>הוצאות_כוח_אדם[[#This Row],[משוער]]-הוצאות_כוח_אדם[[#This Row],[בפועל]]</f>
        <v>500</v>
      </c>
      <c r="G7" s="11"/>
    </row>
    <row r="8" spans="1:7" ht="30" customHeight="1" x14ac:dyDescent="0.25">
      <c r="A8" s="33"/>
      <c r="B8" s="19" t="s">
        <v>25</v>
      </c>
      <c r="C8" s="14">
        <f>SUBTOTAL(109,הוצאות_כוח_אדם[משוער])</f>
        <v>18500</v>
      </c>
      <c r="D8" s="14">
        <f>SUBTOTAL(109,הוצאות_כוח_אדם[בפועל])</f>
        <v>14100</v>
      </c>
      <c r="E8" s="14"/>
      <c r="F8" s="14">
        <f>SUBTOTAL(109,הוצאות_כוח_אדם[הפרש])</f>
        <v>4400</v>
      </c>
      <c r="G8" s="12"/>
    </row>
  </sheetData>
  <sheetProtection insertColumns="0" insertRows="0" deleteColumns="0" deleteRows="0" selectLockedCells="1" autoFilter="0"/>
  <dataConsolidate/>
  <conditionalFormatting sqref="F8">
    <cfRule type="cellIs" dxfId="27" priority="1" operator="lessThan">
      <formula>0</formula>
    </cfRule>
  </conditionalFormatting>
  <dataValidations count="9">
    <dataValidation allowBlank="1" showInputMessage="1" showErrorMessage="1" errorTitle="התראה" error="תא זה מאוכלס באופן אוטומטי, ואין להחליף אותו. החלפה של תא זה תעצור את החישובים בגליון עבודה זה." sqref="F5:F7" xr:uid="{00000000-0002-0000-0200-000000000000}"/>
    <dataValidation type="custom" allowBlank="1" showInputMessage="1" showErrorMessage="1" errorTitle="התראה" error="תא זה מאוכלס באופן אוטומטי, ואין להחליף אותו. החלפה של תא זה תעצור את החישובים בגליון עבודה זה." sqref="G5:G7" xr:uid="{00000000-0002-0000-0200-000001000000}">
      <formula1>LEN(G5)=""</formula1>
    </dataValidation>
    <dataValidation allowBlank="1" showInputMessage="1" showErrorMessage="1" prompt="הזן הוצאות כוח אדם חודשיות בגליון עבודה זה" sqref="A1" xr:uid="{00000000-0002-0000-0200-000002000000}"/>
    <dataValidation allowBlank="1" showInputMessage="1" showErrorMessage="1" prompt="שם החברה מתעדכן באופן אוטומטי בתא זה" sqref="B1" xr:uid="{00000000-0002-0000-0200-000003000000}"/>
    <dataValidation allowBlank="1" showInputMessage="1" showErrorMessage="1" prompt="הכותרת מתעדכנת באופן אוטומטי בתא זה. הזן פרטי הוצאות אישיות חודשיות בטבלה שמתחת" sqref="B2" xr:uid="{00000000-0002-0000-0200-000004000000}"/>
    <dataValidation allowBlank="1" showInputMessage="1" showErrorMessage="1" prompt="הזן הוצאות כוח אדם בעמודה זו תחת כותרת זו. השתמש במסנני כותרות כדי למצוא ערכים ספציפיים" sqref="B4" xr:uid="{00000000-0002-0000-0200-000005000000}"/>
    <dataValidation allowBlank="1" showInputMessage="1" showErrorMessage="1" prompt="הזן סכום משוער בעמודה זו תחת כותרת זו" sqref="C4" xr:uid="{00000000-0002-0000-0200-000006000000}"/>
    <dataValidation allowBlank="1" showInputMessage="1" showErrorMessage="1" prompt="הזן סכום בפועל בעמודה זו תחת כותרת זו" sqref="D4" xr:uid="{00000000-0002-0000-0200-000007000000}"/>
    <dataValidation allowBlank="1" showInputMessage="1" showErrorMessage="1" prompt="ההפרש בין הוצאות כוח האדם המשוערות להוצאות כוח האדם בפועל מחושב באופן אוטומטי בעמודה זו תחת כותרת זו" sqref="F4" xr:uid="{00000000-0002-0000-0200-000008000000}"/>
  </dataValidations>
  <printOptions horizontalCentered="1"/>
  <pageMargins left="0.25" right="0.25" top="0.25" bottom="0.25" header="0" footer="0"/>
  <pageSetup paperSize="9" fitToHeight="0" orientation="portrait" r:id="rId1"/>
  <headerFooter differentFirst="1">
    <oddFooter>Page &amp;P of &amp;N</oddFooter>
  </headerFooter>
  <ignoredErrors>
    <ignoredError sqref="B2" unlockedFormula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A05D47DE-DAEF-437E-AEB3-B330BDE5B980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Flags" iconId="0"/>
              <x14:cfIcon iconSet="NoIcons" iconId="0"/>
              <x14:cfIcon iconSet="NoIcons" iconId="0"/>
            </x14:iconSet>
          </x14:cfRule>
          <xm:sqref>G5:G7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39997558519241921"/>
    <pageSetUpPr autoPageBreaks="0" fitToPage="1"/>
  </sheetPr>
  <dimension ref="A1:G25"/>
  <sheetViews>
    <sheetView showGridLines="0" rightToLeft="1" zoomScaleNormal="100" workbookViewId="0"/>
  </sheetViews>
  <sheetFormatPr defaultColWidth="8.8984375" defaultRowHeight="30" customHeight="1" x14ac:dyDescent="0.25"/>
  <cols>
    <col min="1" max="1" width="4" style="34" customWidth="1"/>
    <col min="2" max="2" width="29.09765625" style="34" customWidth="1"/>
    <col min="3" max="3" width="18.8984375" style="34" customWidth="1"/>
    <col min="4" max="4" width="18.796875" style="34" customWidth="1"/>
    <col min="5" max="5" width="21.796875" style="34" hidden="1" customWidth="1"/>
    <col min="6" max="6" width="18.8984375" style="34" customWidth="1"/>
    <col min="7" max="7" width="4" style="34" customWidth="1"/>
    <col min="8" max="8" width="4" customWidth="1"/>
  </cols>
  <sheetData>
    <row r="1" spans="1:7" ht="31.5" customHeight="1" x14ac:dyDescent="0.35">
      <c r="A1" s="17"/>
      <c r="B1" s="18" t="str">
        <f>שם_החברה</f>
        <v>שם החברה</v>
      </c>
      <c r="C1" s="5"/>
      <c r="D1" s="5"/>
      <c r="E1" s="5"/>
      <c r="F1" s="5"/>
      <c r="G1" s="6"/>
    </row>
    <row r="2" spans="1:7" ht="42" customHeight="1" x14ac:dyDescent="0.65">
      <c r="A2" s="17"/>
      <c r="B2" s="20" t="str">
        <f>BUDGET_Title</f>
        <v>תקציב חודשי</v>
      </c>
      <c r="C2" s="7"/>
      <c r="D2" s="7"/>
      <c r="E2" s="7"/>
      <c r="F2" s="7"/>
      <c r="G2" s="8"/>
    </row>
    <row r="3" spans="1:7" ht="15" customHeight="1" x14ac:dyDescent="0.25">
      <c r="A3" s="33"/>
      <c r="B3" s="33"/>
      <c r="C3" s="33"/>
      <c r="D3" s="33"/>
      <c r="E3" s="33"/>
      <c r="F3" s="33"/>
      <c r="G3" s="9"/>
    </row>
    <row r="4" spans="1:7" ht="30" customHeight="1" x14ac:dyDescent="0.25">
      <c r="A4" s="33"/>
      <c r="B4" s="24" t="s">
        <v>26</v>
      </c>
      <c r="C4" s="25" t="s">
        <v>8</v>
      </c>
      <c r="D4" s="25" t="s">
        <v>10</v>
      </c>
      <c r="E4" s="24" t="s">
        <v>20</v>
      </c>
      <c r="F4" s="25" t="s">
        <v>13</v>
      </c>
      <c r="G4" s="15"/>
    </row>
    <row r="5" spans="1:7" ht="30" customHeight="1" x14ac:dyDescent="0.25">
      <c r="A5" s="33"/>
      <c r="B5" s="19" t="s">
        <v>27</v>
      </c>
      <c r="C5" s="28">
        <v>3000</v>
      </c>
      <c r="D5" s="28">
        <v>2500</v>
      </c>
      <c r="E5" s="1">
        <f>OperatingExpenses[[#This Row],[בפועל]]+(10^-6)*ROW(OperatingExpenses[[#This Row],[בפועל]])</f>
        <v>2500.0000049999999</v>
      </c>
      <c r="F5" s="1">
        <f>OperatingExpenses[[#This Row],[משוער]]-OperatingExpenses[[#This Row],[בפועל]]</f>
        <v>500</v>
      </c>
      <c r="G5" s="11"/>
    </row>
    <row r="6" spans="1:7" ht="30" customHeight="1" x14ac:dyDescent="0.25">
      <c r="A6" s="33"/>
      <c r="B6" s="19" t="s">
        <v>28</v>
      </c>
      <c r="C6" s="28">
        <v>2000</v>
      </c>
      <c r="D6" s="28">
        <v>2000</v>
      </c>
      <c r="E6" s="1">
        <f>OperatingExpenses[[#This Row],[בפועל]]+(10^-6)*ROW(OperatingExpenses[[#This Row],[בפועל]])</f>
        <v>2000.000006</v>
      </c>
      <c r="F6" s="1">
        <f>OperatingExpenses[[#This Row],[משוער]]-OperatingExpenses[[#This Row],[בפועל]]</f>
        <v>0</v>
      </c>
      <c r="G6" s="11"/>
    </row>
    <row r="7" spans="1:7" ht="30" customHeight="1" x14ac:dyDescent="0.25">
      <c r="A7" s="33"/>
      <c r="B7" s="19" t="s">
        <v>29</v>
      </c>
      <c r="C7" s="28">
        <v>1500</v>
      </c>
      <c r="D7" s="28">
        <v>2175</v>
      </c>
      <c r="E7" s="1">
        <f>OperatingExpenses[[#This Row],[בפועל]]+(10^-6)*ROW(OperatingExpenses[[#This Row],[בפועל]])</f>
        <v>2175.0000070000001</v>
      </c>
      <c r="F7" s="1">
        <f>OperatingExpenses[[#This Row],[משוער]]-OperatingExpenses[[#This Row],[בפועל]]</f>
        <v>-675</v>
      </c>
      <c r="G7" s="11"/>
    </row>
    <row r="8" spans="1:7" ht="30" customHeight="1" x14ac:dyDescent="0.25">
      <c r="A8" s="33"/>
      <c r="B8" s="19" t="s">
        <v>30</v>
      </c>
      <c r="C8" s="28">
        <v>2000</v>
      </c>
      <c r="D8" s="28">
        <v>1500</v>
      </c>
      <c r="E8" s="1">
        <f>OperatingExpenses[[#This Row],[בפועל]]+(10^-6)*ROW(OperatingExpenses[[#This Row],[בפועל]])</f>
        <v>1500.000008</v>
      </c>
      <c r="F8" s="1">
        <f>OperatingExpenses[[#This Row],[משוער]]-OperatingExpenses[[#This Row],[בפועל]]</f>
        <v>500</v>
      </c>
      <c r="G8" s="11"/>
    </row>
    <row r="9" spans="1:7" ht="30" customHeight="1" x14ac:dyDescent="0.25">
      <c r="A9" s="33"/>
      <c r="B9" s="19" t="s">
        <v>31</v>
      </c>
      <c r="C9" s="28">
        <v>1000</v>
      </c>
      <c r="D9" s="28">
        <v>1000</v>
      </c>
      <c r="E9" s="1">
        <f>OperatingExpenses[[#This Row],[בפועל]]+(10^-6)*ROW(OperatingExpenses[[#This Row],[בפועל]])</f>
        <v>1000.000009</v>
      </c>
      <c r="F9" s="1">
        <f>OperatingExpenses[[#This Row],[משוער]]-OperatingExpenses[[#This Row],[בפועל]]</f>
        <v>0</v>
      </c>
      <c r="G9" s="11"/>
    </row>
    <row r="10" spans="1:7" ht="30" customHeight="1" x14ac:dyDescent="0.25">
      <c r="A10" s="33"/>
      <c r="B10" s="19" t="s">
        <v>32</v>
      </c>
      <c r="C10" s="28">
        <v>500</v>
      </c>
      <c r="D10" s="28">
        <v>525</v>
      </c>
      <c r="E10" s="1">
        <f>OperatingExpenses[[#This Row],[בפועל]]+(10^-6)*ROW(OperatingExpenses[[#This Row],[בפועל]])</f>
        <v>525.00000999999997</v>
      </c>
      <c r="F10" s="1">
        <f>OperatingExpenses[[#This Row],[משוער]]-OperatingExpenses[[#This Row],[בפועל]]</f>
        <v>-25</v>
      </c>
      <c r="G10" s="11"/>
    </row>
    <row r="11" spans="1:7" ht="30" customHeight="1" x14ac:dyDescent="0.25">
      <c r="A11" s="33"/>
      <c r="B11" s="19" t="s">
        <v>33</v>
      </c>
      <c r="C11" s="28">
        <v>1300</v>
      </c>
      <c r="D11" s="28">
        <v>1275</v>
      </c>
      <c r="E11" s="1">
        <f>OperatingExpenses[[#This Row],[בפועל]]+(10^-6)*ROW(OperatingExpenses[[#This Row],[בפועל]])</f>
        <v>1275.0000110000001</v>
      </c>
      <c r="F11" s="1">
        <f>OperatingExpenses[[#This Row],[משוער]]-OperatingExpenses[[#This Row],[בפועל]]</f>
        <v>25</v>
      </c>
      <c r="G11" s="11"/>
    </row>
    <row r="12" spans="1:7" ht="30" customHeight="1" x14ac:dyDescent="0.25">
      <c r="A12" s="33"/>
      <c r="B12" s="19" t="s">
        <v>34</v>
      </c>
      <c r="C12" s="28">
        <v>2000</v>
      </c>
      <c r="D12" s="28">
        <v>2200</v>
      </c>
      <c r="E12" s="1">
        <f>OperatingExpenses[[#This Row],[בפועל]]+(10^-6)*ROW(OperatingExpenses[[#This Row],[בפועל]])</f>
        <v>2200.000012</v>
      </c>
      <c r="F12" s="1">
        <f>OperatingExpenses[[#This Row],[משוער]]-OperatingExpenses[[#This Row],[בפועל]]</f>
        <v>-200</v>
      </c>
      <c r="G12" s="11"/>
    </row>
    <row r="13" spans="1:7" ht="30" customHeight="1" x14ac:dyDescent="0.25">
      <c r="A13" s="33"/>
      <c r="B13" s="19" t="s">
        <v>35</v>
      </c>
      <c r="C13" s="28">
        <v>1000</v>
      </c>
      <c r="D13" s="28">
        <v>800</v>
      </c>
      <c r="E13" s="1">
        <f>OperatingExpenses[[#This Row],[בפועל]]+(10^-6)*ROW(OperatingExpenses[[#This Row],[בפועל]])</f>
        <v>800.00001299999997</v>
      </c>
      <c r="F13" s="1">
        <f>OperatingExpenses[[#This Row],[משוער]]-OperatingExpenses[[#This Row],[בפועל]]</f>
        <v>200</v>
      </c>
      <c r="G13" s="11"/>
    </row>
    <row r="14" spans="1:7" ht="30" customHeight="1" x14ac:dyDescent="0.25">
      <c r="A14" s="33"/>
      <c r="B14" s="19" t="s">
        <v>36</v>
      </c>
      <c r="C14" s="28">
        <v>4500</v>
      </c>
      <c r="D14" s="28">
        <v>4600</v>
      </c>
      <c r="E14" s="1">
        <f>OperatingExpenses[[#This Row],[בפועל]]+(10^-6)*ROW(OperatingExpenses[[#This Row],[בפועל]])</f>
        <v>4600.0000140000002</v>
      </c>
      <c r="F14" s="1">
        <f>OperatingExpenses[[#This Row],[משוער]]-OperatingExpenses[[#This Row],[בפועל]]</f>
        <v>-100</v>
      </c>
      <c r="G14" s="11"/>
    </row>
    <row r="15" spans="1:7" ht="30" customHeight="1" x14ac:dyDescent="0.25">
      <c r="A15" s="33"/>
      <c r="B15" s="19" t="s">
        <v>37</v>
      </c>
      <c r="C15" s="28">
        <v>800</v>
      </c>
      <c r="D15" s="28">
        <v>750</v>
      </c>
      <c r="E15" s="1">
        <f>OperatingExpenses[[#This Row],[בפועל]]+(10^-6)*ROW(OperatingExpenses[[#This Row],[בפועל]])</f>
        <v>750.00001499999996</v>
      </c>
      <c r="F15" s="1">
        <f>OperatingExpenses[[#This Row],[משוער]]-OperatingExpenses[[#This Row],[בפועל]]</f>
        <v>50</v>
      </c>
      <c r="G15" s="11"/>
    </row>
    <row r="16" spans="1:7" ht="30" customHeight="1" x14ac:dyDescent="0.25">
      <c r="A16" s="33"/>
      <c r="B16" s="19" t="s">
        <v>38</v>
      </c>
      <c r="C16" s="28">
        <v>400</v>
      </c>
      <c r="D16" s="28">
        <v>350</v>
      </c>
      <c r="E16" s="1">
        <f>OperatingExpenses[[#This Row],[בפועל]]+(10^-6)*ROW(OperatingExpenses[[#This Row],[בפועל]])</f>
        <v>350.00001600000002</v>
      </c>
      <c r="F16" s="1">
        <f>OperatingExpenses[[#This Row],[משוער]]-OperatingExpenses[[#This Row],[בפועל]]</f>
        <v>50</v>
      </c>
      <c r="G16" s="11"/>
    </row>
    <row r="17" spans="1:7" ht="30" customHeight="1" x14ac:dyDescent="0.25">
      <c r="A17" s="33"/>
      <c r="B17" s="19" t="s">
        <v>39</v>
      </c>
      <c r="C17" s="28">
        <v>4100</v>
      </c>
      <c r="D17" s="28">
        <v>4500</v>
      </c>
      <c r="E17" s="1">
        <f>OperatingExpenses[[#This Row],[בפועל]]+(10^-6)*ROW(OperatingExpenses[[#This Row],[בפועל]])</f>
        <v>4500.0000170000003</v>
      </c>
      <c r="F17" s="1">
        <f>OperatingExpenses[[#This Row],[משוער]]-OperatingExpenses[[#This Row],[בפועל]]</f>
        <v>-400</v>
      </c>
      <c r="G17" s="11"/>
    </row>
    <row r="18" spans="1:7" ht="30" customHeight="1" x14ac:dyDescent="0.25">
      <c r="A18" s="33"/>
      <c r="B18" s="19" t="s">
        <v>40</v>
      </c>
      <c r="C18" s="28">
        <v>350</v>
      </c>
      <c r="D18" s="28">
        <v>400</v>
      </c>
      <c r="E18" s="1">
        <f>OperatingExpenses[[#This Row],[בפועל]]+(10^-6)*ROW(OperatingExpenses[[#This Row],[בפועל]])</f>
        <v>400.00001800000001</v>
      </c>
      <c r="F18" s="1">
        <f>OperatingExpenses[[#This Row],[משוער]]-OperatingExpenses[[#This Row],[בפועל]]</f>
        <v>-50</v>
      </c>
      <c r="G18" s="11"/>
    </row>
    <row r="19" spans="1:7" ht="30" customHeight="1" x14ac:dyDescent="0.25">
      <c r="A19" s="33"/>
      <c r="B19" s="19" t="s">
        <v>41</v>
      </c>
      <c r="C19" s="28">
        <v>900</v>
      </c>
      <c r="D19" s="28">
        <v>840</v>
      </c>
      <c r="E19" s="1">
        <f>OperatingExpenses[[#This Row],[בפועל]]+(10^-6)*ROW(OperatingExpenses[[#This Row],[בפועל]])</f>
        <v>840.00001899999995</v>
      </c>
      <c r="F19" s="1">
        <f>OperatingExpenses[[#This Row],[משוער]]-OperatingExpenses[[#This Row],[בפועל]]</f>
        <v>60</v>
      </c>
      <c r="G19" s="11"/>
    </row>
    <row r="20" spans="1:7" ht="30" customHeight="1" x14ac:dyDescent="0.25">
      <c r="A20" s="33"/>
      <c r="B20" s="19" t="s">
        <v>42</v>
      </c>
      <c r="C20" s="28">
        <v>5000</v>
      </c>
      <c r="D20" s="28">
        <v>4500</v>
      </c>
      <c r="E20" s="1">
        <f>OperatingExpenses[[#This Row],[בפועל]]+(10^-6)*ROW(OperatingExpenses[[#This Row],[בפועל]])</f>
        <v>4500.0000200000004</v>
      </c>
      <c r="F20" s="1">
        <f>OperatingExpenses[[#This Row],[משוער]]-OperatingExpenses[[#This Row],[בפועל]]</f>
        <v>500</v>
      </c>
      <c r="G20" s="11"/>
    </row>
    <row r="21" spans="1:7" ht="30" customHeight="1" x14ac:dyDescent="0.25">
      <c r="A21" s="33"/>
      <c r="B21" s="19" t="s">
        <v>43</v>
      </c>
      <c r="C21" s="28">
        <v>3000</v>
      </c>
      <c r="D21" s="28">
        <v>3200</v>
      </c>
      <c r="E21" s="1">
        <f>OperatingExpenses[[#This Row],[בפועל]]+(10^-6)*ROW(OperatingExpenses[[#This Row],[בפועל]])</f>
        <v>3200.0000209999998</v>
      </c>
      <c r="F21" s="1">
        <f>OperatingExpenses[[#This Row],[משוער]]-OperatingExpenses[[#This Row],[בפועל]]</f>
        <v>-200</v>
      </c>
      <c r="G21" s="11"/>
    </row>
    <row r="22" spans="1:7" ht="30" customHeight="1" x14ac:dyDescent="0.25">
      <c r="A22" s="33"/>
      <c r="B22" s="19" t="s">
        <v>44</v>
      </c>
      <c r="C22" s="28">
        <v>250</v>
      </c>
      <c r="D22" s="28">
        <v>280</v>
      </c>
      <c r="E22" s="1">
        <f>OperatingExpenses[[#This Row],[בפועל]]+(10^-6)*ROW(OperatingExpenses[[#This Row],[בפועל]])</f>
        <v>280.000022</v>
      </c>
      <c r="F22" s="1">
        <f>OperatingExpenses[[#This Row],[משוער]]-OperatingExpenses[[#This Row],[בפועל]]</f>
        <v>-30</v>
      </c>
      <c r="G22" s="11"/>
    </row>
    <row r="23" spans="1:7" ht="30" customHeight="1" x14ac:dyDescent="0.25">
      <c r="A23" s="33"/>
      <c r="B23" s="19" t="s">
        <v>45</v>
      </c>
      <c r="C23" s="28">
        <v>1400</v>
      </c>
      <c r="D23" s="28">
        <v>1385</v>
      </c>
      <c r="E23" s="1">
        <f>OperatingExpenses[[#This Row],[בפועל]]+(10^-6)*ROW(OperatingExpenses[[#This Row],[בפועל]])</f>
        <v>1385.0000230000001</v>
      </c>
      <c r="F23" s="1">
        <f>OperatingExpenses[[#This Row],[משוער]]-OperatingExpenses[[#This Row],[בפועל]]</f>
        <v>15</v>
      </c>
      <c r="G23" s="11"/>
    </row>
    <row r="24" spans="1:7" ht="30" customHeight="1" x14ac:dyDescent="0.25">
      <c r="A24" s="33"/>
      <c r="B24" s="19" t="s">
        <v>46</v>
      </c>
      <c r="C24" s="28">
        <v>1000</v>
      </c>
      <c r="D24" s="28">
        <v>750</v>
      </c>
      <c r="E24" s="1">
        <f>OperatingExpenses[[#This Row],[בפועל]]+(10^-6)*ROW(OperatingExpenses[[#This Row],[בפועל]])</f>
        <v>750.00002400000005</v>
      </c>
      <c r="F24" s="1">
        <f>OperatingExpenses[[#This Row],[משוער]]-OperatingExpenses[[#This Row],[בפועל]]</f>
        <v>250</v>
      </c>
      <c r="G24" s="11"/>
    </row>
    <row r="25" spans="1:7" ht="30" customHeight="1" x14ac:dyDescent="0.25">
      <c r="A25" s="33"/>
      <c r="B25" s="19" t="s">
        <v>47</v>
      </c>
      <c r="C25" s="1">
        <f>SUBTOTAL(109,OperatingExpenses[משוער])</f>
        <v>36000</v>
      </c>
      <c r="D25" s="1">
        <f>SUBTOTAL(109,OperatingExpenses[בפועל])</f>
        <v>35530</v>
      </c>
      <c r="E25" s="1"/>
      <c r="F25" s="1">
        <f>SUBTOTAL(109,OperatingExpenses[הפרש])</f>
        <v>470</v>
      </c>
      <c r="G25" s="12"/>
    </row>
  </sheetData>
  <sheetProtection insertColumns="0" insertRows="0" deleteColumns="0" deleteRows="0" selectLockedCells="1" autoFilter="0"/>
  <dataConsolidate/>
  <conditionalFormatting sqref="F25">
    <cfRule type="cellIs" dxfId="13" priority="1" operator="lessThan">
      <formula>0</formula>
    </cfRule>
  </conditionalFormatting>
  <dataValidations count="9">
    <dataValidation type="custom" allowBlank="1" showInputMessage="1" showErrorMessage="1" errorTitle="התראה" error="תא זה מאוכלס באופן אוטומטי, ואין להחליף אותו. החלפה של תא זה תעצור את החישובים בגליון עבודה זה." sqref="G5:G24" xr:uid="{00000000-0002-0000-0300-000000000000}">
      <formula1>LEN(G5)=""</formula1>
    </dataValidation>
    <dataValidation allowBlank="1" showInputMessage="1" showErrorMessage="1" errorTitle="התראה" error="תא זה מאוכלס באופן אוטומטי, ואין להחליף אותו. החלפה של תא זה תעצור את החישובים בגליון עבודה זה." sqref="F5:F24" xr:uid="{00000000-0002-0000-0300-000001000000}"/>
    <dataValidation allowBlank="1" showInputMessage="1" showErrorMessage="1" prompt="הזן הוצאות תפעוליות חודשיות בגליון עבודה זה" sqref="A1" xr:uid="{00000000-0002-0000-0300-000002000000}"/>
    <dataValidation allowBlank="1" showInputMessage="1" showErrorMessage="1" prompt="שם החברה מתעדכן באופן אוטומטי בתא זה" sqref="B1" xr:uid="{00000000-0002-0000-0300-000003000000}"/>
    <dataValidation allowBlank="1" showInputMessage="1" showErrorMessage="1" prompt="הכותרת מתעדכנת באופן אוטומטי בתא זה. הזן פרטי הוצאות תפעוליות חודשיות בטבלה שמתחת" sqref="B2" xr:uid="{00000000-0002-0000-0300-000004000000}"/>
    <dataValidation allowBlank="1" showInputMessage="1" showErrorMessage="1" prompt="הזן הוצאות תפעוליות בעמודה זו תחת כותרת זו. השתמש במסנני כותרות כדי למצוא ערכים ספציפיים" sqref="B4" xr:uid="{00000000-0002-0000-0300-000005000000}"/>
    <dataValidation allowBlank="1" showInputMessage="1" showErrorMessage="1" prompt="הזן סכום משוער בעמודה זו תחת כותרת זו" sqref="C4" xr:uid="{00000000-0002-0000-0300-000006000000}"/>
    <dataValidation allowBlank="1" showInputMessage="1" showErrorMessage="1" prompt="הזן סכום בפועל בעמודה זו תחת כותרת זו" sqref="D4" xr:uid="{00000000-0002-0000-0300-000007000000}"/>
    <dataValidation allowBlank="1" showInputMessage="1" showErrorMessage="1" prompt="ההפרש בין ההוצאות התפעוליות המשוערות להוצאות התפעוליות בפועל מחושב באופן אוטומטי בעמודה זו תחת כותרת זו" sqref="F4" xr:uid="{00000000-0002-0000-0300-000008000000}"/>
  </dataValidations>
  <printOptions horizontalCentered="1"/>
  <pageMargins left="0.25" right="0.25" top="0.25" bottom="0.25" header="0" footer="0"/>
  <pageSetup paperSize="9" fitToHeight="0" orientation="portrait" r:id="rId1"/>
  <headerFooter differentFirst="1">
    <oddFooter>Page &amp;P of &amp;N</oddFooter>
  </headerFooter>
  <ignoredErrors>
    <ignoredError sqref="B2" unlockedFormula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E8DFEDF7-DD2B-4BDC-AEAC-141B22E8ECA0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Flags" iconId="0"/>
              <x14:cfIcon iconSet="NoIcons" iconId="0"/>
              <x14:cfIcon iconSet="NoIcons" iconId="0"/>
            </x14:iconSet>
          </x14:cfRule>
          <xm:sqref>G5:G24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4" ma:contentTypeDescription="Create a new document." ma:contentTypeScope="" ma:versionID="2d714a3296df14eba7a100bb665443ca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49549bf45bfbbfb6cffed527380e77e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959E06-A44B-4E8A-BEF1-B165D9B2DD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E99E0C-805E-419A-AABB-AC8EB766AA53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3.xml><?xml version="1.0" encoding="utf-8"?>
<ds:datastoreItem xmlns:ds="http://schemas.openxmlformats.org/officeDocument/2006/customXml" ds:itemID="{023AA672-7AA9-4F91-BFFF-9A6FDB399D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TM03458075</Template>
  <TotalTime>0</TotalTime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4</vt:i4>
      </vt:variant>
      <vt:variant>
        <vt:lpstr>טווחים בעלי שם</vt:lpstr>
      </vt:variant>
      <vt:variant>
        <vt:i4>10</vt:i4>
      </vt:variant>
    </vt:vector>
  </HeadingPairs>
  <TitlesOfParts>
    <vt:vector size="14" baseType="lpstr">
      <vt:lpstr>סיכום תקציב חודשי</vt:lpstr>
      <vt:lpstr>הכנסות</vt:lpstr>
      <vt:lpstr>הוצאות כוח אדם</vt:lpstr>
      <vt:lpstr>הוצאות תפעוליות</vt:lpstr>
      <vt:lpstr>BUDGET_Title</vt:lpstr>
      <vt:lpstr>ColumnTitle1</vt:lpstr>
      <vt:lpstr>'הוצאות כוח אדם'!WPrint_TitlesW</vt:lpstr>
      <vt:lpstr>'הוצאות תפעוליות'!WPrint_TitlesW</vt:lpstr>
      <vt:lpstr>הכנסות!WPrint_TitlesW</vt:lpstr>
      <vt:lpstr>כותרת1</vt:lpstr>
      <vt:lpstr>כותרת2</vt:lpstr>
      <vt:lpstr>כותרת3</vt:lpstr>
      <vt:lpstr>כותרת4</vt:lpstr>
      <vt:lpstr>שם_החברה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2021-12-13T22:23:56Z</dcterms:created>
  <dcterms:modified xsi:type="dcterms:W3CDTF">2022-07-13T11:14:53Z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